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Rekapitulácia stavby" sheetId="1" r:id="rId1"/>
    <sheet name="01.01 - Architektonicko-s..." sheetId="2" r:id="rId2"/>
  </sheets>
  <definedNames>
    <definedName name="_xlnm._FilterDatabase" localSheetId="1" hidden="1">'01.01 - Architektonicko-s...'!$C$142:$K$305</definedName>
    <definedName name="_xlnm.Print_Titles" localSheetId="1">'01.01 - Architektonicko-s...'!$142:$142</definedName>
    <definedName name="_xlnm.Print_Titles" localSheetId="0">'Rekapitulácia stavby'!$92:$92</definedName>
    <definedName name="_xlnm.Print_Area" localSheetId="1">'01.01 - Architektonicko-s...'!$C$4:$J$76,'01.01 - Architektonicko-s...'!$C$82:$J$122,'01.01 - Architektonicko-s...'!$C$128:$K$305</definedName>
    <definedName name="_xlnm.Print_Area" localSheetId="0">'Rekapitulácia stavby'!$D$4:$AO$76,'Rekapitulácia stavby'!$C$82:$AQ$97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/>
  <c r="J38"/>
  <c r="AY96" i="1"/>
  <c r="J37" i="2"/>
  <c r="AX96" i="1"/>
  <c r="BI305" i="2"/>
  <c r="BH305"/>
  <c r="BG305"/>
  <c r="BE305"/>
  <c r="T305"/>
  <c r="T304" s="1"/>
  <c r="T303" s="1"/>
  <c r="R305"/>
  <c r="R304"/>
  <c r="R303"/>
  <c r="P305"/>
  <c r="P304" s="1"/>
  <c r="P303" s="1"/>
  <c r="BK305"/>
  <c r="BK304" s="1"/>
  <c r="J305"/>
  <c r="BF305" s="1"/>
  <c r="BI302"/>
  <c r="BH302"/>
  <c r="BG302"/>
  <c r="BE302"/>
  <c r="T302"/>
  <c r="R302"/>
  <c r="P302"/>
  <c r="BK302"/>
  <c r="J302"/>
  <c r="BF302" s="1"/>
  <c r="BI301"/>
  <c r="BH301"/>
  <c r="BG301"/>
  <c r="BE301"/>
  <c r="T301"/>
  <c r="T300"/>
  <c r="R301"/>
  <c r="R300" s="1"/>
  <c r="P301"/>
  <c r="P300"/>
  <c r="BK301"/>
  <c r="BK300" s="1"/>
  <c r="J300" s="1"/>
  <c r="J119" s="1"/>
  <c r="J301"/>
  <c r="BF301"/>
  <c r="BI299"/>
  <c r="BH299"/>
  <c r="BG299"/>
  <c r="BE299"/>
  <c r="T299"/>
  <c r="R299"/>
  <c r="P299"/>
  <c r="BK299"/>
  <c r="J299"/>
  <c r="BF299"/>
  <c r="BI298"/>
  <c r="BH298"/>
  <c r="BG298"/>
  <c r="BE298"/>
  <c r="T298"/>
  <c r="R298"/>
  <c r="P298"/>
  <c r="BK298"/>
  <c r="J298"/>
  <c r="BF298" s="1"/>
  <c r="BI297"/>
  <c r="BH297"/>
  <c r="BG297"/>
  <c r="BE297"/>
  <c r="T297"/>
  <c r="R297"/>
  <c r="P297"/>
  <c r="BK297"/>
  <c r="J297"/>
  <c r="BF297"/>
  <c r="BI296"/>
  <c r="BH296"/>
  <c r="BG296"/>
  <c r="BE296"/>
  <c r="T296"/>
  <c r="T295" s="1"/>
  <c r="R296"/>
  <c r="R295"/>
  <c r="P296"/>
  <c r="P295" s="1"/>
  <c r="BK296"/>
  <c r="BK295"/>
  <c r="J295" s="1"/>
  <c r="J118" s="1"/>
  <c r="J296"/>
  <c r="BF296" s="1"/>
  <c r="BI294"/>
  <c r="BH294"/>
  <c r="BG294"/>
  <c r="BE294"/>
  <c r="T294"/>
  <c r="R294"/>
  <c r="P294"/>
  <c r="BK294"/>
  <c r="J294"/>
  <c r="BF294" s="1"/>
  <c r="BI293"/>
  <c r="BH293"/>
  <c r="BG293"/>
  <c r="BE293"/>
  <c r="T293"/>
  <c r="R293"/>
  <c r="P293"/>
  <c r="BK293"/>
  <c r="J293"/>
  <c r="BF293"/>
  <c r="BI292"/>
  <c r="BH292"/>
  <c r="BG292"/>
  <c r="BE292"/>
  <c r="T292"/>
  <c r="T291" s="1"/>
  <c r="R292"/>
  <c r="R291"/>
  <c r="P292"/>
  <c r="P291" s="1"/>
  <c r="BK292"/>
  <c r="BK291"/>
  <c r="J291" s="1"/>
  <c r="J117" s="1"/>
  <c r="J292"/>
  <c r="BF292" s="1"/>
  <c r="BI290"/>
  <c r="BH290"/>
  <c r="BG290"/>
  <c r="BE290"/>
  <c r="T290"/>
  <c r="R290"/>
  <c r="P290"/>
  <c r="BK290"/>
  <c r="J290"/>
  <c r="BF290"/>
  <c r="BI289"/>
  <c r="BH289"/>
  <c r="BG289"/>
  <c r="BE289"/>
  <c r="T289"/>
  <c r="R289"/>
  <c r="P289"/>
  <c r="BK289"/>
  <c r="J289"/>
  <c r="BF289"/>
  <c r="BI288"/>
  <c r="BH288"/>
  <c r="BG288"/>
  <c r="BE288"/>
  <c r="T288"/>
  <c r="R288"/>
  <c r="P288"/>
  <c r="BK288"/>
  <c r="J288"/>
  <c r="BF288"/>
  <c r="BI287"/>
  <c r="BH287"/>
  <c r="BG287"/>
  <c r="BE287"/>
  <c r="T287"/>
  <c r="R287"/>
  <c r="P287"/>
  <c r="BK287"/>
  <c r="J287"/>
  <c r="BF287"/>
  <c r="BI286"/>
  <c r="BH286"/>
  <c r="BG286"/>
  <c r="BE286"/>
  <c r="T286"/>
  <c r="T285"/>
  <c r="R286"/>
  <c r="R285"/>
  <c r="P286"/>
  <c r="P285"/>
  <c r="BK286"/>
  <c r="BK285"/>
  <c r="J285" s="1"/>
  <c r="J116" s="1"/>
  <c r="J286"/>
  <c r="BF286" s="1"/>
  <c r="BI284"/>
  <c r="BH284"/>
  <c r="BG284"/>
  <c r="BE284"/>
  <c r="T284"/>
  <c r="R284"/>
  <c r="P284"/>
  <c r="BK284"/>
  <c r="J284"/>
  <c r="BF284"/>
  <c r="BI283"/>
  <c r="BH283"/>
  <c r="BG283"/>
  <c r="BE283"/>
  <c r="T283"/>
  <c r="R283"/>
  <c r="P283"/>
  <c r="BK283"/>
  <c r="J283"/>
  <c r="BF283"/>
  <c r="BI282"/>
  <c r="BH282"/>
  <c r="BG282"/>
  <c r="BE282"/>
  <c r="T282"/>
  <c r="R282"/>
  <c r="P282"/>
  <c r="BK282"/>
  <c r="J282"/>
  <c r="BF282"/>
  <c r="BI281"/>
  <c r="BH281"/>
  <c r="BG281"/>
  <c r="BE281"/>
  <c r="T281"/>
  <c r="R281"/>
  <c r="P281"/>
  <c r="BK281"/>
  <c r="J281"/>
  <c r="BF281"/>
  <c r="BI280"/>
  <c r="BH280"/>
  <c r="BG280"/>
  <c r="BE280"/>
  <c r="T280"/>
  <c r="T279"/>
  <c r="R280"/>
  <c r="R279"/>
  <c r="P280"/>
  <c r="P279"/>
  <c r="BK280"/>
  <c r="BK279"/>
  <c r="J279" s="1"/>
  <c r="J115" s="1"/>
  <c r="J280"/>
  <c r="BF280" s="1"/>
  <c r="BI278"/>
  <c r="BH278"/>
  <c r="BG278"/>
  <c r="BE278"/>
  <c r="T278"/>
  <c r="R278"/>
  <c r="P278"/>
  <c r="BK278"/>
  <c r="BK276" s="1"/>
  <c r="J276" s="1"/>
  <c r="J114" s="1"/>
  <c r="J278"/>
  <c r="BF278"/>
  <c r="BI277"/>
  <c r="BH277"/>
  <c r="BG277"/>
  <c r="BE277"/>
  <c r="T277"/>
  <c r="T276"/>
  <c r="R277"/>
  <c r="R276"/>
  <c r="P277"/>
  <c r="P276"/>
  <c r="BK277"/>
  <c r="J277"/>
  <c r="BF277" s="1"/>
  <c r="BI275"/>
  <c r="BH275"/>
  <c r="BG275"/>
  <c r="BE275"/>
  <c r="T275"/>
  <c r="R275"/>
  <c r="P275"/>
  <c r="BK275"/>
  <c r="J275"/>
  <c r="BF275"/>
  <c r="BI274"/>
  <c r="BH274"/>
  <c r="BG274"/>
  <c r="BE274"/>
  <c r="T274"/>
  <c r="T273"/>
  <c r="R274"/>
  <c r="R273"/>
  <c r="P274"/>
  <c r="P273"/>
  <c r="BK274"/>
  <c r="BK273"/>
  <c r="J273" s="1"/>
  <c r="J113" s="1"/>
  <c r="J274"/>
  <c r="BF274" s="1"/>
  <c r="BI272"/>
  <c r="BH272"/>
  <c r="BG272"/>
  <c r="BE272"/>
  <c r="T272"/>
  <c r="R272"/>
  <c r="P272"/>
  <c r="BK272"/>
  <c r="J272"/>
  <c r="BF272"/>
  <c r="BI271"/>
  <c r="BH271"/>
  <c r="BG271"/>
  <c r="BE271"/>
  <c r="T271"/>
  <c r="R271"/>
  <c r="P271"/>
  <c r="BK271"/>
  <c r="J271"/>
  <c r="BF271"/>
  <c r="BI270"/>
  <c r="BH270"/>
  <c r="BG270"/>
  <c r="BE270"/>
  <c r="T270"/>
  <c r="R270"/>
  <c r="P270"/>
  <c r="BK270"/>
  <c r="J270"/>
  <c r="BF270"/>
  <c r="BI269"/>
  <c r="BH269"/>
  <c r="BG269"/>
  <c r="BE269"/>
  <c r="T269"/>
  <c r="R269"/>
  <c r="P269"/>
  <c r="BK269"/>
  <c r="J269"/>
  <c r="BF269"/>
  <c r="BI268"/>
  <c r="BH268"/>
  <c r="BG268"/>
  <c r="BE268"/>
  <c r="T268"/>
  <c r="R268"/>
  <c r="P268"/>
  <c r="BK268"/>
  <c r="J268"/>
  <c r="BF268"/>
  <c r="BI267"/>
  <c r="BH267"/>
  <c r="BG267"/>
  <c r="BE267"/>
  <c r="T267"/>
  <c r="R267"/>
  <c r="P267"/>
  <c r="BK267"/>
  <c r="J267"/>
  <c r="BF267"/>
  <c r="BI266"/>
  <c r="BH266"/>
  <c r="BG266"/>
  <c r="BE266"/>
  <c r="T266"/>
  <c r="R266"/>
  <c r="P266"/>
  <c r="BK266"/>
  <c r="J266"/>
  <c r="BF266"/>
  <c r="BI265"/>
  <c r="BH265"/>
  <c r="BG265"/>
  <c r="BE265"/>
  <c r="T265"/>
  <c r="R265"/>
  <c r="P265"/>
  <c r="BK265"/>
  <c r="J265"/>
  <c r="BF265"/>
  <c r="BI264"/>
  <c r="BH264"/>
  <c r="BG264"/>
  <c r="BE264"/>
  <c r="T264"/>
  <c r="R264"/>
  <c r="P264"/>
  <c r="BK264"/>
  <c r="J264"/>
  <c r="BF264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1"/>
  <c r="BH261"/>
  <c r="BG261"/>
  <c r="BE261"/>
  <c r="T261"/>
  <c r="R261"/>
  <c r="P261"/>
  <c r="BK261"/>
  <c r="J261"/>
  <c r="BF261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6"/>
  <c r="BH256"/>
  <c r="BG256"/>
  <c r="BE256"/>
  <c r="T256"/>
  <c r="R256"/>
  <c r="P256"/>
  <c r="BK256"/>
  <c r="J256"/>
  <c r="BF256"/>
  <c r="BI255"/>
  <c r="BH255"/>
  <c r="BG255"/>
  <c r="BE255"/>
  <c r="T255"/>
  <c r="T254"/>
  <c r="R255"/>
  <c r="R254"/>
  <c r="P255"/>
  <c r="P254"/>
  <c r="BK255"/>
  <c r="BK254"/>
  <c r="J254" s="1"/>
  <c r="J112" s="1"/>
  <c r="J255"/>
  <c r="BF255" s="1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BK250" s="1"/>
  <c r="J250" s="1"/>
  <c r="J111" s="1"/>
  <c r="J252"/>
  <c r="BF252"/>
  <c r="BI251"/>
  <c r="BH251"/>
  <c r="BG251"/>
  <c r="BE251"/>
  <c r="T251"/>
  <c r="T250"/>
  <c r="R251"/>
  <c r="R250"/>
  <c r="P251"/>
  <c r="P250"/>
  <c r="BK251"/>
  <c r="J251"/>
  <c r="BF251" s="1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R245"/>
  <c r="P245"/>
  <c r="BK245"/>
  <c r="BK243" s="1"/>
  <c r="J243" s="1"/>
  <c r="J110" s="1"/>
  <c r="J245"/>
  <c r="BF245"/>
  <c r="BI244"/>
  <c r="BH244"/>
  <c r="BG244"/>
  <c r="BE244"/>
  <c r="T244"/>
  <c r="T243"/>
  <c r="R244"/>
  <c r="R243"/>
  <c r="P244"/>
  <c r="P243"/>
  <c r="BK244"/>
  <c r="J244"/>
  <c r="BF244" s="1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R215" s="1"/>
  <c r="P218"/>
  <c r="BK218"/>
  <c r="J218"/>
  <c r="BF218"/>
  <c r="BI217"/>
  <c r="BH217"/>
  <c r="BG217"/>
  <c r="BE217"/>
  <c r="T217"/>
  <c r="R217"/>
  <c r="P217"/>
  <c r="BK217"/>
  <c r="BK215" s="1"/>
  <c r="J215" s="1"/>
  <c r="J109" s="1"/>
  <c r="J217"/>
  <c r="BF217"/>
  <c r="BI216"/>
  <c r="BH216"/>
  <c r="BG216"/>
  <c r="BE216"/>
  <c r="T216"/>
  <c r="T215"/>
  <c r="R216"/>
  <c r="P216"/>
  <c r="P215"/>
  <c r="BK216"/>
  <c r="J216"/>
  <c r="BF216" s="1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T206"/>
  <c r="R207"/>
  <c r="R206"/>
  <c r="P207"/>
  <c r="P206"/>
  <c r="BK207"/>
  <c r="BK206"/>
  <c r="J206" s="1"/>
  <c r="J108" s="1"/>
  <c r="J207"/>
  <c r="BF207" s="1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R197" s="1"/>
  <c r="P200"/>
  <c r="BK200"/>
  <c r="J200"/>
  <c r="BF200"/>
  <c r="BI199"/>
  <c r="BH199"/>
  <c r="BG199"/>
  <c r="BE199"/>
  <c r="T199"/>
  <c r="R199"/>
  <c r="P199"/>
  <c r="BK199"/>
  <c r="BK197" s="1"/>
  <c r="J197" s="1"/>
  <c r="J107" s="1"/>
  <c r="J199"/>
  <c r="BF199"/>
  <c r="BI198"/>
  <c r="BH198"/>
  <c r="BG198"/>
  <c r="BE198"/>
  <c r="T198"/>
  <c r="T197"/>
  <c r="R198"/>
  <c r="P198"/>
  <c r="P197"/>
  <c r="BK198"/>
  <c r="J198"/>
  <c r="BF198" s="1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T190"/>
  <c r="R191"/>
  <c r="R190"/>
  <c r="P191"/>
  <c r="P190"/>
  <c r="BK191"/>
  <c r="BK190"/>
  <c r="J190" s="1"/>
  <c r="J106" s="1"/>
  <c r="J191"/>
  <c r="BF191" s="1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T182"/>
  <c r="T181" s="1"/>
  <c r="R183"/>
  <c r="R182" s="1"/>
  <c r="P183"/>
  <c r="P182"/>
  <c r="P181" s="1"/>
  <c r="BK183"/>
  <c r="BK182" s="1"/>
  <c r="J183"/>
  <c r="BF183"/>
  <c r="BI180"/>
  <c r="BH180"/>
  <c r="BG180"/>
  <c r="BE180"/>
  <c r="T180"/>
  <c r="T179"/>
  <c r="R180"/>
  <c r="R179"/>
  <c r="P180"/>
  <c r="P179"/>
  <c r="BK180"/>
  <c r="BK179"/>
  <c r="J179" s="1"/>
  <c r="J103" s="1"/>
  <c r="J180"/>
  <c r="BF180" s="1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T156"/>
  <c r="R157"/>
  <c r="R156"/>
  <c r="P157"/>
  <c r="P156"/>
  <c r="BK157"/>
  <c r="BK156"/>
  <c r="J156" s="1"/>
  <c r="J102" s="1"/>
  <c r="J157"/>
  <c r="BF157" s="1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R147" s="1"/>
  <c r="P150"/>
  <c r="BK150"/>
  <c r="J150"/>
  <c r="BF150"/>
  <c r="BI149"/>
  <c r="BH149"/>
  <c r="BG149"/>
  <c r="BE149"/>
  <c r="T149"/>
  <c r="R149"/>
  <c r="P149"/>
  <c r="BK149"/>
  <c r="BK147" s="1"/>
  <c r="J147" s="1"/>
  <c r="J101" s="1"/>
  <c r="J149"/>
  <c r="BF149"/>
  <c r="BI148"/>
  <c r="BH148"/>
  <c r="BG148"/>
  <c r="BE148"/>
  <c r="T148"/>
  <c r="T147"/>
  <c r="R148"/>
  <c r="P148"/>
  <c r="P147"/>
  <c r="BK148"/>
  <c r="J148"/>
  <c r="BF148" s="1"/>
  <c r="BI146"/>
  <c r="F39"/>
  <c r="BD96" i="1" s="1"/>
  <c r="BD95" s="1"/>
  <c r="BD94" s="1"/>
  <c r="W33" s="1"/>
  <c r="BH146" i="2"/>
  <c r="F38" s="1"/>
  <c r="BC96" i="1" s="1"/>
  <c r="BC95" s="1"/>
  <c r="BG146" i="2"/>
  <c r="F37"/>
  <c r="BB96" i="1" s="1"/>
  <c r="BB95" s="1"/>
  <c r="BE146" i="2"/>
  <c r="J35" s="1"/>
  <c r="AV96" i="1" s="1"/>
  <c r="T146" i="2"/>
  <c r="T145"/>
  <c r="T144" s="1"/>
  <c r="T143" s="1"/>
  <c r="R146"/>
  <c r="R145"/>
  <c r="R144" s="1"/>
  <c r="P146"/>
  <c r="P145"/>
  <c r="P144" s="1"/>
  <c r="P143" s="1"/>
  <c r="AU96" i="1" s="1"/>
  <c r="AU95" s="1"/>
  <c r="AU94" s="1"/>
  <c r="BK146" i="2"/>
  <c r="BK145" s="1"/>
  <c r="J146"/>
  <c r="BF146" s="1"/>
  <c r="J139"/>
  <c r="F139"/>
  <c r="F137"/>
  <c r="E135"/>
  <c r="J94"/>
  <c r="J93"/>
  <c r="F93"/>
  <c r="F91"/>
  <c r="E89"/>
  <c r="J20"/>
  <c r="E20"/>
  <c r="F140" s="1"/>
  <c r="J19"/>
  <c r="E7"/>
  <c r="E85" s="1"/>
  <c r="E131"/>
  <c r="AS95" i="1"/>
  <c r="AS94"/>
  <c r="L90"/>
  <c r="AM90"/>
  <c r="AM89"/>
  <c r="L89"/>
  <c r="AM87"/>
  <c r="L87"/>
  <c r="L85"/>
  <c r="L84"/>
  <c r="R181" i="2" l="1"/>
  <c r="R143" s="1"/>
  <c r="F36"/>
  <c r="BA96" i="1" s="1"/>
  <c r="BA95" s="1"/>
  <c r="J36" i="2"/>
  <c r="AW96" i="1" s="1"/>
  <c r="AT96" s="1"/>
  <c r="J145" i="2"/>
  <c r="J100" s="1"/>
  <c r="BK144"/>
  <c r="BB94" i="1"/>
  <c r="AX95"/>
  <c r="J182" i="2"/>
  <c r="J105" s="1"/>
  <c r="BK181"/>
  <c r="J181" s="1"/>
  <c r="J104" s="1"/>
  <c r="J304"/>
  <c r="J121" s="1"/>
  <c r="BK303"/>
  <c r="J303" s="1"/>
  <c r="J120" s="1"/>
  <c r="BC94" i="1"/>
  <c r="AY95"/>
  <c r="F35" i="2"/>
  <c r="AZ96" i="1" s="1"/>
  <c r="AZ95" s="1"/>
  <c r="J91" i="2"/>
  <c r="F94"/>
  <c r="AW95" i="1" l="1"/>
  <c r="BA94"/>
  <c r="AX94"/>
  <c r="W31"/>
  <c r="J144" i="2"/>
  <c r="J99" s="1"/>
  <c r="BK143"/>
  <c r="J143" s="1"/>
  <c r="AY94" i="1"/>
  <c r="W32"/>
  <c r="AV95"/>
  <c r="AT95" s="1"/>
  <c r="AZ94"/>
  <c r="AV94" l="1"/>
  <c r="W29"/>
  <c r="W30"/>
  <c r="AW94"/>
  <c r="AK30" s="1"/>
  <c r="J98" i="2"/>
  <c r="J32"/>
  <c r="J41" l="1"/>
  <c r="AG96" i="1"/>
  <c r="AK29"/>
  <c r="AT94"/>
  <c r="AN96" l="1"/>
  <c r="AG95"/>
  <c r="AG94" l="1"/>
  <c r="AN95"/>
  <c r="AK26" l="1"/>
  <c r="AK35" s="1"/>
  <c r="AN94"/>
</calcChain>
</file>

<file path=xl/sharedStrings.xml><?xml version="1.0" encoding="utf-8"?>
<sst xmlns="http://schemas.openxmlformats.org/spreadsheetml/2006/main" count="2531" uniqueCount="739">
  <si>
    <t>Export Komplet</t>
  </si>
  <si>
    <t/>
  </si>
  <si>
    <t>2.0</t>
  </si>
  <si>
    <t>False</t>
  </si>
  <si>
    <t>{655ecae4-c79a-49dc-8496-6e52874c395e}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</si>
  <si>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</si>
  <si>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</si>
  <si>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</si>
  <si>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</si>
  <si>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</si>
  <si>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</si>
  <si>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</si>
  <si>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</si>
  <si>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202007231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</si>
  <si>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</si>
  <si>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</si>
  <si>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turistického ubytovania - zrubové chatky - CHATKY MONIKA 1 – MONIKA 10</t>
  </si>
  <si>
    <t>JKSO:</t>
  </si>
  <si>
    <t>KS:</t>
  </si>
  <si>
    <t>Miesto:</t>
  </si>
  <si>
    <t>k.ú. Snina, p. CKN č. 5713/17 – 5713/26</t>
  </si>
  <si>
    <t>Dátum:</t>
  </si>
  <si>
    <t>Objednávateľ:</t>
  </si>
  <si>
    <t>IČO:</t>
  </si>
  <si>
    <t>Ladislav JURPÁK, 1.Mája 2055/7, 069 01 Snina</t>
  </si>
  <si>
    <t>IČ DPH:</t>
  </si>
  <si>
    <t>Zhotoviteľ:</t>
  </si>
  <si>
    <t>Vyplň údaj</t>
  </si>
  <si>
    <t>Projektant:</t>
  </si>
  <si>
    <t>Ing. Jozef GALANDA, B.Němcovej 2570/21, Snina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</si>
  <si>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</si>
  <si>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</si>
  <si>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</si>
  <si>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</si>
  <si>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</si>
  <si>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</si>
  <si>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</si>
  <si>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</si>
  <si>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</si>
  <si>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</si>
  <si>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</si>
  <si>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</si>
  <si>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</si>
  <si>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</si>
  <si>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</si>
  <si>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</si>
  <si>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</si>
  <si>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</si>
  <si>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</si>
  <si>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</si>
  <si>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</si>
  <si>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</si>
  <si>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</si>
  <si>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</si>
  <si>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</si>
  <si>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</si>
  <si>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</si>
  <si>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</si>
  <si>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</si>
  <si>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</si>
  <si>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</si>
  <si>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</si>
  <si>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</si>
  <si>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</si>
  <si>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</si>
  <si>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</si>
  <si>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</si>
  <si>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</si>
  <si>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</si>
  <si>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</si>
  <si>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</si>
  <si>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</si>
  <si>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</si>
  <si>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</si>
  <si>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</si>
  <si>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</si>
  <si>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</si>
  <si>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</si>
  <si>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Zrubové chatky – MONIKA 1 – MONIKA 10</t>
  </si>
  <si>
    <t>STA</t>
  </si>
  <si>
    <t>1</t>
  </si>
  <si>
    <t>{b155f352-b961-441a-8664-992e5ccd2882}</t>
  </si>
  <si>
    <t>/</t>
  </si>
  <si>
    <t>01.01</t>
  </si>
  <si>
    <t>Architektonicko-stavebné riešenie</t>
  </si>
  <si>
    <t>Časť</t>
  </si>
  <si>
    <t>2</t>
  </si>
  <si>
    <t>{d755324a-dc92-4a1d-8af4-d1dd2c85f5bc}</t>
  </si>
  <si>
    <t>KRYCÍ LIST ROZPOČTU</t>
  </si>
  <si>
    <t>Objekt:</t>
  </si>
  <si>
    <t>01 - Zrubové chatky – MONIKA 1 – MONIKA 10</t>
  </si>
  <si>
    <t>Časť:</t>
  </si>
  <si>
    <t>01.01 - Architektonicko-stavebné riešenie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</si>
  <si>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</si>
  <si>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</si>
  <si>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</si>
  <si>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</si>
  <si>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</si>
  <si>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</si>
  <si>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</si>
  <si>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</si>
  <si>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</si>
  <si>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</si>
  <si>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</si>
  <si>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</si>
  <si>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</si>
  <si>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</si>
  <si>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</si>
  <si>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</si>
  <si>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</si>
  <si>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</si>
  <si>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</si>
  <si>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</si>
  <si>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</si>
  <si>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</si>
  <si>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775 - Podlahy vlysové a parketové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</si>
  <si>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</si>
  <si>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</si>
  <si>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</si>
  <si>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</si>
  <si>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</si>
  <si>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</si>
  <si>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</si>
  <si>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</si>
  <si>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</si>
  <si>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</si>
  <si>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</si>
  <si>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</si>
  <si>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</si>
  <si>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</si>
  <si>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</si>
  <si>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</si>
  <si>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</si>
  <si>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</si>
  <si>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</si>
  <si>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</si>
  <si>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</si>
  <si>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</si>
  <si>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</si>
  <si>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342272102</t>
  </si>
  <si>
    <t xml:space="preserve">Priečky z tvárnic hr. 100 mm </t>
  </si>
  <si>
    <t>m2</t>
  </si>
  <si>
    <t>CS CENEKON 2019 01</t>
  </si>
  <si>
    <t>4</t>
  </si>
  <si>
    <t>1225639639</t>
  </si>
  <si>
    <t>6</t>
  </si>
  <si>
    <t>Úpravy povrchov, podlahy, osadenie</t>
  </si>
  <si>
    <t>612403399</t>
  </si>
  <si>
    <t>Hrubá výplň rýh na stenách akoukoľvek maltou, akejkoľvek šírky ryhy</t>
  </si>
  <si>
    <t>1804657523</t>
  </si>
  <si>
    <t>612481119</t>
  </si>
  <si>
    <t>Potiahnutie vnútorných stien sklotextílnou mriežkou s celoplošným prilepením</t>
  </si>
  <si>
    <t>1504476023</t>
  </si>
  <si>
    <t>632001011</t>
  </si>
  <si>
    <t>Zhotovenie separačnej fólie v podlahových vrstvách z PE</t>
  </si>
  <si>
    <t>-1806951458</t>
  </si>
  <si>
    <t>5</t>
  </si>
  <si>
    <t>M</t>
  </si>
  <si>
    <t>283290003600</t>
  </si>
  <si>
    <t>Separačná fólia, na oddelenie poterov, PE</t>
  </si>
  <si>
    <t>8</t>
  </si>
  <si>
    <t>1157237144</t>
  </si>
  <si>
    <t>632001051</t>
  </si>
  <si>
    <t>Zhotovenie jednonásobného penetračného náteru pre potery a stierky vč. dodávky</t>
  </si>
  <si>
    <t>1671421934</t>
  </si>
  <si>
    <t>7</t>
  </si>
  <si>
    <t>632452219</t>
  </si>
  <si>
    <t>Cementový poter, pevnosti v tlaku 20 MPa, hr. 50 mm</t>
  </si>
  <si>
    <t>-554820681</t>
  </si>
  <si>
    <t>632921411</t>
  </si>
  <si>
    <t>Dlažba z betónových dlaždíc hr. 40 mm flexibilného lepidla vonkajšej terasy, schodiska</t>
  </si>
  <si>
    <t>-2103302495</t>
  </si>
  <si>
    <t>9</t>
  </si>
  <si>
    <t>633904219</t>
  </si>
  <si>
    <t>Očistenie a oprava vonkajšícjh plôch oporných múrov murovaných z kameňa</t>
  </si>
  <si>
    <t>1310466854</t>
  </si>
  <si>
    <t>Ostatné konštrukcie a práce-búranie</t>
  </si>
  <si>
    <t>10</t>
  </si>
  <si>
    <t>941955002</t>
  </si>
  <si>
    <t>Lešenie ľahké pracovné pomocné s výškou lešeňovej podlahy do 1,90 m</t>
  </si>
  <si>
    <t>-1383042031</t>
  </si>
  <si>
    <t>11</t>
  </si>
  <si>
    <t>952901111</t>
  </si>
  <si>
    <t>Vyčistenie budov pri výške podlaží do 4 m</t>
  </si>
  <si>
    <t>-718958966</t>
  </si>
  <si>
    <t>12</t>
  </si>
  <si>
    <t>965043341</t>
  </si>
  <si>
    <t>Búranie podkladov pod dlažby, liatych dlažieb a mazanín,betón s poterom,teracom hr.do 100 mm, plochy nad 4 m2  -2,20000t</t>
  </si>
  <si>
    <t>m3</t>
  </si>
  <si>
    <t>836238647</t>
  </si>
  <si>
    <t>13</t>
  </si>
  <si>
    <t>965044205</t>
  </si>
  <si>
    <t>Očistenie existujúcich betónových podláh, hrúbky do 5 mm</t>
  </si>
  <si>
    <t>1466466676</t>
  </si>
  <si>
    <t>14</t>
  </si>
  <si>
    <t>965081712</t>
  </si>
  <si>
    <t>Búranie dlažieb, bez podklad. lôžka z xylolit., alebo keramických dlaždíc vnútorných,  -0,02000t</t>
  </si>
  <si>
    <t>535184434</t>
  </si>
  <si>
    <t>15</t>
  </si>
  <si>
    <t>965081812</t>
  </si>
  <si>
    <t>Búranie dlažieb, z kamen., cement., terazzových, čadičových alebo keramických vonkajších -0,06500t</t>
  </si>
  <si>
    <t>1100354787</t>
  </si>
  <si>
    <t>16</t>
  </si>
  <si>
    <t>965082920</t>
  </si>
  <si>
    <t>Odstránenie násypu pod podlahami alebo na strechách, hr.do 100 mm,  -1,40000t</t>
  </si>
  <si>
    <t>-1590252023</t>
  </si>
  <si>
    <t>17</t>
  </si>
  <si>
    <t>968061116</t>
  </si>
  <si>
    <t>Demontáž dverí drevených vstupných, 1 bm obvodu - 0,012t</t>
  </si>
  <si>
    <t>m</t>
  </si>
  <si>
    <t>137272974</t>
  </si>
  <si>
    <t>18</t>
  </si>
  <si>
    <t>968061125</t>
  </si>
  <si>
    <t>Vyvesenie dreveného dverného krídla do suti plochy do 2 m2, -0,02400t</t>
  </si>
  <si>
    <t>ks</t>
  </si>
  <si>
    <t>-74762822</t>
  </si>
  <si>
    <t>19</t>
  </si>
  <si>
    <t>968062244</t>
  </si>
  <si>
    <t>Vybúranie drevených rámov okien jednod. plochy do 1 m2,  -0,04100t</t>
  </si>
  <si>
    <t>39254975</t>
  </si>
  <si>
    <t>968062245</t>
  </si>
  <si>
    <t>Vybúranie drevených rámov okien jednoduchých plochy do 2 m2,  -0,03100t</t>
  </si>
  <si>
    <t>1948848670</t>
  </si>
  <si>
    <t>21</t>
  </si>
  <si>
    <t>968072455</t>
  </si>
  <si>
    <t>Vybúranie kovových dverových zárubní plochy do 2 m2,  -0,07600t</t>
  </si>
  <si>
    <t>-1622187992</t>
  </si>
  <si>
    <t>22</t>
  </si>
  <si>
    <t>974031132</t>
  </si>
  <si>
    <t>Vysekanie rýh v akomkoľvek murive tehlovom na akúkoľvek maltu do hĺbky 50 mm a š. do 70 mm,  -0,00600t</t>
  </si>
  <si>
    <t>463573362</t>
  </si>
  <si>
    <t>23</t>
  </si>
  <si>
    <t>978059531</t>
  </si>
  <si>
    <t>Odsekanie a odobratie obkladov stien z obkladačiek vnútorných vrátane podkladovej omietky nad 2 m2,  -0,06800t</t>
  </si>
  <si>
    <t>-457037116</t>
  </si>
  <si>
    <t>24</t>
  </si>
  <si>
    <t>978071951</t>
  </si>
  <si>
    <t>Odsekanie a odstránenie izolácie lepenkovej vodorovnej,  -0,00500t</t>
  </si>
  <si>
    <t>-508505044</t>
  </si>
  <si>
    <t>25</t>
  </si>
  <si>
    <t>979081111</t>
  </si>
  <si>
    <t>Odvoz sutiny a vybúraných hmôt na skládku do 1 km</t>
  </si>
  <si>
    <t>t</t>
  </si>
  <si>
    <t>-1858810335</t>
  </si>
  <si>
    <t>26</t>
  </si>
  <si>
    <t>979081121</t>
  </si>
  <si>
    <t>Odvoz sutiny a vybúraných hmôt na skládku za každý ďalší 1 km</t>
  </si>
  <si>
    <t>-1414957342</t>
  </si>
  <si>
    <t>27</t>
  </si>
  <si>
    <t>979082111</t>
  </si>
  <si>
    <t>Vnútrostavenisková doprava sutiny a vybúraných hmôt do 10 m</t>
  </si>
  <si>
    <t>1494803671</t>
  </si>
  <si>
    <t>28</t>
  </si>
  <si>
    <t>979082121</t>
  </si>
  <si>
    <t>Vnútrostavenisková doprava sutiny a vybúraných hmôt za každých ďalších 5 m</t>
  </si>
  <si>
    <t>1972578458</t>
  </si>
  <si>
    <t>29</t>
  </si>
  <si>
    <t>979089012</t>
  </si>
  <si>
    <t>Poplatok za skladovanie - betón, tehly, dlaždice (17 01 ), ostatné</t>
  </si>
  <si>
    <t>-1724206519</t>
  </si>
  <si>
    <t>30</t>
  </si>
  <si>
    <t>979089112</t>
  </si>
  <si>
    <t>Poplatok za skladovanie - drevo, sklo, plasty (17 02 ), ostatné</t>
  </si>
  <si>
    <t>-2124425458</t>
  </si>
  <si>
    <t>31</t>
  </si>
  <si>
    <t>979089212</t>
  </si>
  <si>
    <t>Poplatok za skladovanie - bitúmenové zmesi, uholný decht, dechtové výrobky (17 03 ), ostatné</t>
  </si>
  <si>
    <t>581917822</t>
  </si>
  <si>
    <t>99</t>
  </si>
  <si>
    <t>Presun hmôt HSV</t>
  </si>
  <si>
    <t>32</t>
  </si>
  <si>
    <t>998011001</t>
  </si>
  <si>
    <t>Presun hmôt pre budovy  (801, 803, 812), zvislá konštr. z dreva, tehál, tvárnic, z kovu výšky do 6 m</t>
  </si>
  <si>
    <t>-667707536</t>
  </si>
  <si>
    <t>PSV</t>
  </si>
  <si>
    <t>Práce a dodávky PSV</t>
  </si>
  <si>
    <t>711</t>
  </si>
  <si>
    <t>Izolácie proti vode a vlhkosti</t>
  </si>
  <si>
    <t>33</t>
  </si>
  <si>
    <t>711111001</t>
  </si>
  <si>
    <t>Zhotovenie izolácie proti zemnej vlhkosti vodorovná náterom penetračným za studena</t>
  </si>
  <si>
    <t>-1798827880</t>
  </si>
  <si>
    <t>34</t>
  </si>
  <si>
    <t>246170000900</t>
  </si>
  <si>
    <t>Lak asfaltový ALP-PENETRAL SN v sudoch</t>
  </si>
  <si>
    <t>1768526978</t>
  </si>
  <si>
    <t>35</t>
  </si>
  <si>
    <t>711131101</t>
  </si>
  <si>
    <t>Zhotovenie  izolácie proti zemnej vlhkosti vodorovná AIP na sucho</t>
  </si>
  <si>
    <t>-251351390</t>
  </si>
  <si>
    <t>36</t>
  </si>
  <si>
    <t>628110000200</t>
  </si>
  <si>
    <t>Pás asfaltový bez krycej vrstvy, vložka strojná lepenka A 500/SH</t>
  </si>
  <si>
    <t>-135864831</t>
  </si>
  <si>
    <t>37</t>
  </si>
  <si>
    <t>711141559</t>
  </si>
  <si>
    <t>Zhotovenie  izolácie proti zemnej vlhkosti a tlakovej vode vodorovná NAIP pritavením</t>
  </si>
  <si>
    <t>181011980</t>
  </si>
  <si>
    <t>38</t>
  </si>
  <si>
    <t>628310001000</t>
  </si>
  <si>
    <t>Pás asfaltový pre spodné vrstvy hydroizolačných systémov</t>
  </si>
  <si>
    <t>-1073372953</t>
  </si>
  <si>
    <t>39</t>
  </si>
  <si>
    <t>998711101</t>
  </si>
  <si>
    <t>Presun hmôt pre izoláciu proti vode v objektoch výšky do 6 m</t>
  </si>
  <si>
    <t>334347670</t>
  </si>
  <si>
    <t>713</t>
  </si>
  <si>
    <t>Izolácie tepelné</t>
  </si>
  <si>
    <t>40</t>
  </si>
  <si>
    <t>713122111</t>
  </si>
  <si>
    <t>Montáž tepelnej izolácie podláh polystyrénom, kladeným voľne v jednej vrstve</t>
  </si>
  <si>
    <t>69465259</t>
  </si>
  <si>
    <t>41</t>
  </si>
  <si>
    <t>283750000900</t>
  </si>
  <si>
    <t>Doska XPS hr. 80 mm, zateplenie soklov, suterénov, podláh</t>
  </si>
  <si>
    <t>-1326401615</t>
  </si>
  <si>
    <t>42</t>
  </si>
  <si>
    <t>713482121</t>
  </si>
  <si>
    <t>Montáž trubíc z PE, hr.13-20 mm,vnút.priemer do 38 mm</t>
  </si>
  <si>
    <t>-37903513</t>
  </si>
  <si>
    <t>43</t>
  </si>
  <si>
    <t>283310002700</t>
  </si>
  <si>
    <t>Izolačná PE trubica 18x13 mm (d potrubia x hr. izolácie), nadrezaná</t>
  </si>
  <si>
    <t>-433865027</t>
  </si>
  <si>
    <t>44</t>
  </si>
  <si>
    <t>283310002800</t>
  </si>
  <si>
    <t>Izolačná PE trubica 20x13 mm (d potrubia x hr. izolácie), nadrezaná</t>
  </si>
  <si>
    <t>1613587771</t>
  </si>
  <si>
    <t>45</t>
  </si>
  <si>
    <t>998713101</t>
  </si>
  <si>
    <t>Presun hmôt pre izolácie tepelné v objektoch výšky do 6 m</t>
  </si>
  <si>
    <t>-2063277947</t>
  </si>
  <si>
    <t>721</t>
  </si>
  <si>
    <t>Zdravotechnika - vnútorná kanalizácia</t>
  </si>
  <si>
    <t>46</t>
  </si>
  <si>
    <t>721171803</t>
  </si>
  <si>
    <t>Demontáž potrubia z novodurových rúr odpadového alebo pripojovacieho do D75,  -0,00210 t</t>
  </si>
  <si>
    <t>1741416833</t>
  </si>
  <si>
    <t>47</t>
  </si>
  <si>
    <t>721173204</t>
  </si>
  <si>
    <t>Potrubie z PVC - U odpadné pripájacie D 40x1, 8</t>
  </si>
  <si>
    <t>2090493012</t>
  </si>
  <si>
    <t>48</t>
  </si>
  <si>
    <t>721173206</t>
  </si>
  <si>
    <t>Potrubie z PVC - U odpadné pripájacie D 63x1, 8</t>
  </si>
  <si>
    <t>1378093517</t>
  </si>
  <si>
    <t>49</t>
  </si>
  <si>
    <t>721194104</t>
  </si>
  <si>
    <t>Zriadenie prípojky na potrubí vyvedenie a upevnenie odpadových výpustiek D 40x1, 8</t>
  </si>
  <si>
    <t>-56019471</t>
  </si>
  <si>
    <t>50</t>
  </si>
  <si>
    <t>721194106</t>
  </si>
  <si>
    <t>Zriadenie prípojky na potrubí vyvedenie a upevnenie odpadových výpustiek D 63x1, 8</t>
  </si>
  <si>
    <t>1094963075</t>
  </si>
  <si>
    <t>51</t>
  </si>
  <si>
    <t>721194109</t>
  </si>
  <si>
    <t>Zriadenie prípojky na potrubí vyvedenie a upevnenie odpadových výpustiek D 110x2, 3</t>
  </si>
  <si>
    <t>-1714247623</t>
  </si>
  <si>
    <t>52</t>
  </si>
  <si>
    <t>721210818</t>
  </si>
  <si>
    <t>Demontáž vpustu sprchového do DN 100,  -0,02027t</t>
  </si>
  <si>
    <t>558337296</t>
  </si>
  <si>
    <t>53</t>
  </si>
  <si>
    <t>998721101</t>
  </si>
  <si>
    <t>Presun hmôt pre vnútornú kanalizáciu v objektoch výšky do 6 m</t>
  </si>
  <si>
    <t>479794293</t>
  </si>
  <si>
    <t>722</t>
  </si>
  <si>
    <t>Zdravotechnika - vnútorný vodovod</t>
  </si>
  <si>
    <t>54</t>
  </si>
  <si>
    <t>722130801</t>
  </si>
  <si>
    <t>Demontáž potrubia z oceľových rúrok závitových do DN 25,  -0,00213t</t>
  </si>
  <si>
    <t>1034630551</t>
  </si>
  <si>
    <t>55</t>
  </si>
  <si>
    <t>722171112</t>
  </si>
  <si>
    <t>Potrubie plasthliníkové 18x2 mm v kotúčoch</t>
  </si>
  <si>
    <t>-832495989</t>
  </si>
  <si>
    <t>56</t>
  </si>
  <si>
    <t>722171113</t>
  </si>
  <si>
    <t>Potrubie plasthliníkové 20x2 mm v kotúčoch</t>
  </si>
  <si>
    <t>364312549</t>
  </si>
  <si>
    <t>57</t>
  </si>
  <si>
    <t>722220111</t>
  </si>
  <si>
    <t>Montáž armatúry závitovej s jedným závitom, nástenka pre výtokový ventil G 1/2</t>
  </si>
  <si>
    <t>2146978506</t>
  </si>
  <si>
    <t>58</t>
  </si>
  <si>
    <t>286540044900</t>
  </si>
  <si>
    <t xml:space="preserve">Nástenka, systém pre rozvod vody </t>
  </si>
  <si>
    <t>301704354</t>
  </si>
  <si>
    <t>59</t>
  </si>
  <si>
    <t>722220121</t>
  </si>
  <si>
    <t>Montáž armatúry závitovej s jedným závitom, nástenka pre batériu G 1/2</t>
  </si>
  <si>
    <t>pár</t>
  </si>
  <si>
    <t>-1950191324</t>
  </si>
  <si>
    <t>60</t>
  </si>
  <si>
    <t>286220049200</t>
  </si>
  <si>
    <t xml:space="preserve">Nástenka dvojitá, systém pre rozvod vody </t>
  </si>
  <si>
    <t>-1452604724</t>
  </si>
  <si>
    <t>61</t>
  </si>
  <si>
    <t>998722101</t>
  </si>
  <si>
    <t>Presun hmôt pre vnútorný vodovod v objektoch výšky do 6 m</t>
  </si>
  <si>
    <t>1907166370</t>
  </si>
  <si>
    <t>725</t>
  </si>
  <si>
    <t>Zdravotechnika - zariaďovacie predmety</t>
  </si>
  <si>
    <t>62</t>
  </si>
  <si>
    <t>725110814</t>
  </si>
  <si>
    <t>Demontáž záchoda odsávacieho alebo kombinačného,  -0,03420t</t>
  </si>
  <si>
    <t>súb.</t>
  </si>
  <si>
    <t>1020368152</t>
  </si>
  <si>
    <t>63</t>
  </si>
  <si>
    <t>725119308</t>
  </si>
  <si>
    <t>Montáž záchodovej misy keramickej kombinovanej</t>
  </si>
  <si>
    <t>-1397938390</t>
  </si>
  <si>
    <t>64</t>
  </si>
  <si>
    <t>642340000100</t>
  </si>
  <si>
    <t xml:space="preserve">Kombinované WC keramické </t>
  </si>
  <si>
    <t>-1184375236</t>
  </si>
  <si>
    <t>65</t>
  </si>
  <si>
    <t>725210821</t>
  </si>
  <si>
    <t>Demontáž umývadiel alebo umývadielok bez výtokovej armatúry,  -0,01946t</t>
  </si>
  <si>
    <t>1030372205</t>
  </si>
  <si>
    <t>66</t>
  </si>
  <si>
    <t>725219201</t>
  </si>
  <si>
    <t>Montáž umývadla keramického, bez výtokovej armatúry</t>
  </si>
  <si>
    <t>410699716</t>
  </si>
  <si>
    <t>67</t>
  </si>
  <si>
    <t>642110002710</t>
  </si>
  <si>
    <t xml:space="preserve">Umývadlo keramické </t>
  </si>
  <si>
    <t>-2030543493</t>
  </si>
  <si>
    <t>68</t>
  </si>
  <si>
    <t>725530823</t>
  </si>
  <si>
    <t>Demontáž elektrického zásobníkového ohrievača vody od 50 l do 200 l,  -0,15500t</t>
  </si>
  <si>
    <t>1352335786</t>
  </si>
  <si>
    <t>69</t>
  </si>
  <si>
    <t>725539150</t>
  </si>
  <si>
    <t>Montáž elektrického ohrievača vody prietokového</t>
  </si>
  <si>
    <t>-987370600</t>
  </si>
  <si>
    <t>70</t>
  </si>
  <si>
    <t>541310000601</t>
  </si>
  <si>
    <t>Elektrický prietokový ohrievač pre sprchu a umývadlo</t>
  </si>
  <si>
    <t>-1678363264</t>
  </si>
  <si>
    <t>71</t>
  </si>
  <si>
    <t>725810811</t>
  </si>
  <si>
    <t>Demontáž výtokového ventilu nástenných,  -0,00049t</t>
  </si>
  <si>
    <t>-82884453</t>
  </si>
  <si>
    <t>72</t>
  </si>
  <si>
    <t>725819401</t>
  </si>
  <si>
    <t>Montáž ventilu rohového s pripojovacou rúrkou G 1/2</t>
  </si>
  <si>
    <t>-157455287</t>
  </si>
  <si>
    <t>73</t>
  </si>
  <si>
    <t>551110020000</t>
  </si>
  <si>
    <t>Ventil rohový s pripojovacou hadičkou</t>
  </si>
  <si>
    <t>2050491105</t>
  </si>
  <si>
    <t>74</t>
  </si>
  <si>
    <t>725820810</t>
  </si>
  <si>
    <t>Demontáž batérie drezovej, umývadlovej nástennej,  -0,0026t</t>
  </si>
  <si>
    <t>-1187885625</t>
  </si>
  <si>
    <t>75</t>
  </si>
  <si>
    <t>725829601</t>
  </si>
  <si>
    <t>Montáž batérie umývadlovej a drezovej stojankovej, pákovej alebo klasickej s mechanickým ovládaním</t>
  </si>
  <si>
    <t>-1260990342</t>
  </si>
  <si>
    <t>76</t>
  </si>
  <si>
    <t>551450003900</t>
  </si>
  <si>
    <t xml:space="preserve">Batéria umývadlová stojanková páková </t>
  </si>
  <si>
    <t>1676132902</t>
  </si>
  <si>
    <t>77</t>
  </si>
  <si>
    <t>725840870</t>
  </si>
  <si>
    <t>Demontáž batérie vaňovej, sprchovej nástennej,  -0,00225t</t>
  </si>
  <si>
    <t>-367814794</t>
  </si>
  <si>
    <t>78</t>
  </si>
  <si>
    <t>725840873</t>
  </si>
  <si>
    <t>Demontáž príslušenstva pre sprchové batérie, držiak na sprchu,  -0,00113t</t>
  </si>
  <si>
    <t>646286155</t>
  </si>
  <si>
    <t>79</t>
  </si>
  <si>
    <t>725849201</t>
  </si>
  <si>
    <t>Montáž batérie sprchovej nástennej pákovej, klasickej</t>
  </si>
  <si>
    <t>-1195065417</t>
  </si>
  <si>
    <t>80</t>
  </si>
  <si>
    <t>551450002600</t>
  </si>
  <si>
    <t>Batéria sprchová nástenná páková</t>
  </si>
  <si>
    <t>1591368060</t>
  </si>
  <si>
    <t>81</t>
  </si>
  <si>
    <t>725849206</t>
  </si>
  <si>
    <t>Montáž batérie sprchovej nástennej, držiak sprchy s pevnou výškou sprchy</t>
  </si>
  <si>
    <t>-1502250356</t>
  </si>
  <si>
    <t>82</t>
  </si>
  <si>
    <t>551450002909</t>
  </si>
  <si>
    <t>Džiak sprchy so sprchovou hlavicou</t>
  </si>
  <si>
    <t>1086783989</t>
  </si>
  <si>
    <t>83</t>
  </si>
  <si>
    <t>725860820</t>
  </si>
  <si>
    <t>Demontáž jednoduchej  zápachovej uzávierky pre zariaďovacie predmety, umývadlá, drezy, práčky  -0,00085t</t>
  </si>
  <si>
    <t>-885898107</t>
  </si>
  <si>
    <t>84</t>
  </si>
  <si>
    <t>725869301</t>
  </si>
  <si>
    <t>Montáž zápachovej uzávierky pre zariaďovacie predmety, umývadlovej do D 40</t>
  </si>
  <si>
    <t>-234518421</t>
  </si>
  <si>
    <t>85</t>
  </si>
  <si>
    <t>551620005800</t>
  </si>
  <si>
    <t>Zápachová uzávierka pre umývadlá a bidety, do d 40 mm</t>
  </si>
  <si>
    <t>-396940609</t>
  </si>
  <si>
    <t>86</t>
  </si>
  <si>
    <t>725869341</t>
  </si>
  <si>
    <t>Montáž zápachovej uzávierky pre zariaďovacie predmety, sprchovej do D 90</t>
  </si>
  <si>
    <t>-2129329881</t>
  </si>
  <si>
    <t>87</t>
  </si>
  <si>
    <t>551620004600</t>
  </si>
  <si>
    <t>Zápachová uzávierka sprchová, sprchový odtok, vpust</t>
  </si>
  <si>
    <t>2056936424</t>
  </si>
  <si>
    <t>88</t>
  </si>
  <si>
    <t>998725101</t>
  </si>
  <si>
    <t>Presun hmôt pre zariaďovacie predmety v objektoch výšky do 6 m</t>
  </si>
  <si>
    <t>-1422526580</t>
  </si>
  <si>
    <t>762</t>
  </si>
  <si>
    <t>Konštrukcie tesárske</t>
  </si>
  <si>
    <t>89</t>
  </si>
  <si>
    <t>762522812</t>
  </si>
  <si>
    <t>Demontáž podláh s vankúšmi z dosiek hr. do 50 mm vč. soklíkov,  -0.03000t</t>
  </si>
  <si>
    <t>79864687</t>
  </si>
  <si>
    <t>90</t>
  </si>
  <si>
    <t>762524104</t>
  </si>
  <si>
    <t xml:space="preserve">Položenie podláh hobľovaných na pero a drážku z dosiek a fošien </t>
  </si>
  <si>
    <t>1956060484</t>
  </si>
  <si>
    <t>91</t>
  </si>
  <si>
    <t>605460002500</t>
  </si>
  <si>
    <t>Dosky hobľované zo smreku hr. 25 mm, sušené, bez defektov, hniloby, hrčí</t>
  </si>
  <si>
    <t>-1047517286</t>
  </si>
  <si>
    <t>92</t>
  </si>
  <si>
    <t>762526110</t>
  </si>
  <si>
    <t>Položenie vankúšov pod podlahy osovej vzdialenosti do 650 mm</t>
  </si>
  <si>
    <t>-1296123689</t>
  </si>
  <si>
    <t>93</t>
  </si>
  <si>
    <t>605120000100</t>
  </si>
  <si>
    <t>Hranoly hranené pre podlahové vankúše 50x80 mm</t>
  </si>
  <si>
    <t>1454600440</t>
  </si>
  <si>
    <t>94</t>
  </si>
  <si>
    <t>998762102</t>
  </si>
  <si>
    <t>Presun hmôt pre konštrukcie tesárske v objektoch výšky do 12 m</t>
  </si>
  <si>
    <t>495876601</t>
  </si>
  <si>
    <t>764</t>
  </si>
  <si>
    <t>Konštrukcie klampiarske</t>
  </si>
  <si>
    <t>95</t>
  </si>
  <si>
    <t>764410450</t>
  </si>
  <si>
    <t>Oplechovanie parapetov z pozinkovaného farbeného PZf plechu, vrátane rohov do r.š. 330 mm</t>
  </si>
  <si>
    <t>-900948715</t>
  </si>
  <si>
    <t>96</t>
  </si>
  <si>
    <t>764410850</t>
  </si>
  <si>
    <t>Demontáž oplechovania parapetov rš od 100 do 330 mm,  -0,00135t</t>
  </si>
  <si>
    <t>-554514293</t>
  </si>
  <si>
    <t>97</t>
  </si>
  <si>
    <t>998764101</t>
  </si>
  <si>
    <t>Presun hmôt pre konštrukcie klampiarske v objektoch výšky do 6 m</t>
  </si>
  <si>
    <t>302493865</t>
  </si>
  <si>
    <t>766</t>
  </si>
  <si>
    <t>Konštrukcie stolárske</t>
  </si>
  <si>
    <t>98</t>
  </si>
  <si>
    <t>766111820</t>
  </si>
  <si>
    <t>Demontáž drevených stien plných,  -0,01695t</t>
  </si>
  <si>
    <t>-1680843857</t>
  </si>
  <si>
    <t>766621400</t>
  </si>
  <si>
    <t xml:space="preserve">Montáž okien plastových </t>
  </si>
  <si>
    <t>-1015389629</t>
  </si>
  <si>
    <t>100</t>
  </si>
  <si>
    <t>611410007000</t>
  </si>
  <si>
    <t>Plastové okno jednokrídlové OS, vxš 1050x900 mm, izolačné trojsklo</t>
  </si>
  <si>
    <t>548125567</t>
  </si>
  <si>
    <t>101</t>
  </si>
  <si>
    <t>611410007001</t>
  </si>
  <si>
    <t>Plastové okno jednokrídlové OS, vxš 1050x1100 mm, izolačné trojsklo</t>
  </si>
  <si>
    <t>-1273522622</t>
  </si>
  <si>
    <t>102</t>
  </si>
  <si>
    <t>766641071</t>
  </si>
  <si>
    <t xml:space="preserve">Montáž dverí balkónových terasových plastových </t>
  </si>
  <si>
    <t>-553210713</t>
  </si>
  <si>
    <t>103</t>
  </si>
  <si>
    <t>611410010405</t>
  </si>
  <si>
    <t>Plastové dvere dvojkrídlové posúvne s príslušenstvom, šírky 1800 mm</t>
  </si>
  <si>
    <t>-1657337237</t>
  </si>
  <si>
    <t>104</t>
  </si>
  <si>
    <t>766641161</t>
  </si>
  <si>
    <t>Montáž dverí plastových, vchodových, 1 m obvodu dverí</t>
  </si>
  <si>
    <t>-846462909</t>
  </si>
  <si>
    <t>105</t>
  </si>
  <si>
    <t>611720001200</t>
  </si>
  <si>
    <t>Plastové dvere jednokrídlové vchodové šírky 1100 mm</t>
  </si>
  <si>
    <t>-532156330</t>
  </si>
  <si>
    <t>106</t>
  </si>
  <si>
    <t>766662112</t>
  </si>
  <si>
    <t>Montáž dverového krídla otočného jednokrídlového poldrážkového, do existujúcej zárubne, vrátane kovania</t>
  </si>
  <si>
    <t>-1654517644</t>
  </si>
  <si>
    <t>107</t>
  </si>
  <si>
    <t>549150000600</t>
  </si>
  <si>
    <t>Kľučka dverová 2x, 2x rozeta, zámok, nehrdzavejúca oceľ</t>
  </si>
  <si>
    <t>819627754</t>
  </si>
  <si>
    <t>108</t>
  </si>
  <si>
    <t>611610002200</t>
  </si>
  <si>
    <t>Dvere vnútorné jednokrídlové, šírka 600-900 mm</t>
  </si>
  <si>
    <t>1179444540</t>
  </si>
  <si>
    <t>109</t>
  </si>
  <si>
    <t>766694141</t>
  </si>
  <si>
    <t>Montáž parapetnej dosky plastovej šírky do 300 mm, dĺžky do 1000 mm</t>
  </si>
  <si>
    <t>-729304729</t>
  </si>
  <si>
    <t>110</t>
  </si>
  <si>
    <t>766694142</t>
  </si>
  <si>
    <t>Montáž parapetnej dosky plastovej šírky do 300 mm, dĺžky 1000-1600 mm</t>
  </si>
  <si>
    <t>-1872593903</t>
  </si>
  <si>
    <t>111</t>
  </si>
  <si>
    <t>611560000300</t>
  </si>
  <si>
    <t>Parapetná doska plastová, šírka do 250 mm, komôrková vnútorná</t>
  </si>
  <si>
    <t>-1309339251</t>
  </si>
  <si>
    <t>112</t>
  </si>
  <si>
    <t>611560000800</t>
  </si>
  <si>
    <t>Plastové krytky k vnútorným parapetom plastovým, pár</t>
  </si>
  <si>
    <t>199916470</t>
  </si>
  <si>
    <t>113</t>
  </si>
  <si>
    <t>766701111</t>
  </si>
  <si>
    <t>Montáž zárubní rámových pre dvere jednokrídlové</t>
  </si>
  <si>
    <t>85841403</t>
  </si>
  <si>
    <t>114</t>
  </si>
  <si>
    <t>611810000100</t>
  </si>
  <si>
    <t>Zárubňa vnútorná rámová, šírka 600-900 mm, pre dvere jednokrídlové</t>
  </si>
  <si>
    <t>1789798346</t>
  </si>
  <si>
    <t>115</t>
  </si>
  <si>
    <t>998766101</t>
  </si>
  <si>
    <t>Presun hmot pre konštrukcie stolárske v objektoch výšky do 6 m</t>
  </si>
  <si>
    <t>-1242875321</t>
  </si>
  <si>
    <t>767</t>
  </si>
  <si>
    <t>Konštrukcie doplnkové kovové</t>
  </si>
  <si>
    <t>116</t>
  </si>
  <si>
    <t>767132812</t>
  </si>
  <si>
    <t>Demontáž stien a priečok z plechu vč. dverí,  -0,01800t</t>
  </si>
  <si>
    <t>-1448463102</t>
  </si>
  <si>
    <t>117</t>
  </si>
  <si>
    <t>998767101</t>
  </si>
  <si>
    <t>Presun hmôt pre kovové stavebné doplnkové konštrukcie v objektoch výšky do 6 m</t>
  </si>
  <si>
    <t>1419322419</t>
  </si>
  <si>
    <t>769</t>
  </si>
  <si>
    <t>Montáže vzduchotechnických zariadení</t>
  </si>
  <si>
    <t>118</t>
  </si>
  <si>
    <t>769001000</t>
  </si>
  <si>
    <t>Zhotovenie odvetrania v kúpelni a toalete vč. dodávky</t>
  </si>
  <si>
    <t>-1069026719</t>
  </si>
  <si>
    <t>119</t>
  </si>
  <si>
    <t>998769201</t>
  </si>
  <si>
    <t>Presun hmôt pre montáž vzduchotechnických zariadení v stavbe (objekte) výšky do 7 m</t>
  </si>
  <si>
    <t>-49678253</t>
  </si>
  <si>
    <t>771</t>
  </si>
  <si>
    <t>Podlahy z dlaždíc</t>
  </si>
  <si>
    <t>120</t>
  </si>
  <si>
    <t>771415004</t>
  </si>
  <si>
    <t xml:space="preserve">Montáž soklíkov z obkladačiek do tmelu </t>
  </si>
  <si>
    <t>111879853</t>
  </si>
  <si>
    <t>121</t>
  </si>
  <si>
    <t>597640005300</t>
  </si>
  <si>
    <t xml:space="preserve">Sokel keramický </t>
  </si>
  <si>
    <t>1721709045</t>
  </si>
  <si>
    <t>122</t>
  </si>
  <si>
    <t>771575109</t>
  </si>
  <si>
    <t xml:space="preserve">Montáž podláh z dlaždíc keramických do tmelu </t>
  </si>
  <si>
    <t>1437134446</t>
  </si>
  <si>
    <t>123</t>
  </si>
  <si>
    <t>597740001200</t>
  </si>
  <si>
    <t>Dlaždice keramické</t>
  </si>
  <si>
    <t>-350450261</t>
  </si>
  <si>
    <t>124</t>
  </si>
  <si>
    <t>998771101</t>
  </si>
  <si>
    <t>Presun hmôt pre podlahy z dlaždíc v objektoch výšky do 6m</t>
  </si>
  <si>
    <t>1105874800</t>
  </si>
  <si>
    <t>775</t>
  </si>
  <si>
    <t>Podlahy vlysové a parketové</t>
  </si>
  <si>
    <t>125</t>
  </si>
  <si>
    <t>775413120</t>
  </si>
  <si>
    <t>Montáž podlahových soklíkov alebo líšt obvodových</t>
  </si>
  <si>
    <t>-526932600</t>
  </si>
  <si>
    <t>126</t>
  </si>
  <si>
    <t>611990004200</t>
  </si>
  <si>
    <t xml:space="preserve">Lišta soklová - drevená lišta </t>
  </si>
  <si>
    <t>1606700456</t>
  </si>
  <si>
    <t>127</t>
  </si>
  <si>
    <t>775413250</t>
  </si>
  <si>
    <t xml:space="preserve">Montáž prechodovej lišty </t>
  </si>
  <si>
    <t>-1034008271</t>
  </si>
  <si>
    <t>128</t>
  </si>
  <si>
    <t>611990001500</t>
  </si>
  <si>
    <t xml:space="preserve">Lišta prechodová </t>
  </si>
  <si>
    <t>2114257343</t>
  </si>
  <si>
    <t>129</t>
  </si>
  <si>
    <t>998775101</t>
  </si>
  <si>
    <t>Presun hmôt pre podlahy vlysové a parketové v objektoch výšky do 6 m</t>
  </si>
  <si>
    <t>-668414150</t>
  </si>
  <si>
    <t>781</t>
  </si>
  <si>
    <t>Obklady</t>
  </si>
  <si>
    <t>130</t>
  </si>
  <si>
    <t>781445017</t>
  </si>
  <si>
    <t xml:space="preserve">Montáž obkladov vnútor. stien z obkladačiek kladených do tmelu </t>
  </si>
  <si>
    <t>1751482627</t>
  </si>
  <si>
    <t>131</t>
  </si>
  <si>
    <t>597640000300</t>
  </si>
  <si>
    <t xml:space="preserve">Obkladačky keramické </t>
  </si>
  <si>
    <t>-323351268</t>
  </si>
  <si>
    <t>132</t>
  </si>
  <si>
    <t>998781101</t>
  </si>
  <si>
    <t>Presun hmôt pre obklady keramické v objektoch výšky do 6 m</t>
  </si>
  <si>
    <t>-1137534565</t>
  </si>
  <si>
    <t>783</t>
  </si>
  <si>
    <t>Nátery</t>
  </si>
  <si>
    <t>133</t>
  </si>
  <si>
    <t>783601815</t>
  </si>
  <si>
    <t>Odstránenie starých náterov vnútorných z tesárskych konštrukcií oškrabaním s obrúsením, stien a stropov</t>
  </si>
  <si>
    <t>2068583957</t>
  </si>
  <si>
    <t>134</t>
  </si>
  <si>
    <t>783726200</t>
  </si>
  <si>
    <t>Nátery tesárskych konštrukcií syntetické na vzduchu schnúce dvojnásobný náter podláh</t>
  </si>
  <si>
    <t>-286531659</t>
  </si>
  <si>
    <t>135</t>
  </si>
  <si>
    <t>783726201</t>
  </si>
  <si>
    <t>Nátery tesárskych konštrukcií syntetické na vzduchu schnúce dvojnásobný náter stien a stropov</t>
  </si>
  <si>
    <t>1617777184</t>
  </si>
  <si>
    <t>136</t>
  </si>
  <si>
    <t>783782203</t>
  </si>
  <si>
    <t>Nátery tesárskych konštrukcií povrchová impregnácia Bochemitom QB</t>
  </si>
  <si>
    <t>1469215843</t>
  </si>
  <si>
    <t>784</t>
  </si>
  <si>
    <t>Maľby</t>
  </si>
  <si>
    <t>137</t>
  </si>
  <si>
    <t>784411301</t>
  </si>
  <si>
    <t>Pačokovanie vápenným mliekom jednonásobné jemnozrnných podkladov výšky do 3,80 m</t>
  </si>
  <si>
    <t>-1484833325</t>
  </si>
  <si>
    <t>138</t>
  </si>
  <si>
    <t>784452271</t>
  </si>
  <si>
    <t>Maľby z maliarskych zmesí, ručne nanášané dvojnásobné základné na podklad jemnozrnný výšky do 3,80 m</t>
  </si>
  <si>
    <t>18791285</t>
  </si>
  <si>
    <t>Práce a dodávky M</t>
  </si>
  <si>
    <t>21-M</t>
  </si>
  <si>
    <t>Elektromontáže</t>
  </si>
  <si>
    <t>139</t>
  </si>
  <si>
    <t>210010000</t>
  </si>
  <si>
    <t>Zhotovenie novej elektroinštalácie pre nové dispozičné riešnie v kúpeni a toalete</t>
  </si>
  <si>
    <t>-1851415115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</si>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</sst>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abSelected="1" workbookViewId="0">
      <selection activeCell="AE20" sqref="AE2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97" t="s">
        <v>5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208" t="s">
        <v>13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R5" s="16"/>
      <c r="BE5" s="215" t="s">
        <v>14</v>
      </c>
      <c r="BS5" s="13" t="s">
        <v>6</v>
      </c>
    </row>
    <row r="6" spans="1:74" ht="36.9" customHeight="1">
      <c r="B6" s="16"/>
      <c r="D6" s="22" t="s">
        <v>15</v>
      </c>
      <c r="K6" s="209" t="s">
        <v>16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R6" s="16"/>
      <c r="BE6" s="216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16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/>
      <c r="AR8" s="16"/>
      <c r="BE8" s="216"/>
      <c r="BS8" s="13" t="s">
        <v>6</v>
      </c>
    </row>
    <row r="9" spans="1:74" ht="14.4" customHeight="1">
      <c r="B9" s="16"/>
      <c r="AR9" s="16"/>
      <c r="BE9" s="216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216"/>
      <c r="BS10" s="13" t="s">
        <v>6</v>
      </c>
    </row>
    <row r="11" spans="1:74" ht="18.45" customHeight="1">
      <c r="B11" s="16"/>
      <c r="E11" s="21" t="s">
        <v>24</v>
      </c>
      <c r="AK11" s="23" t="s">
        <v>25</v>
      </c>
      <c r="AN11" s="21" t="s">
        <v>1</v>
      </c>
      <c r="AR11" s="16"/>
      <c r="BE11" s="216"/>
      <c r="BS11" s="13" t="s">
        <v>6</v>
      </c>
    </row>
    <row r="12" spans="1:74" ht="6.9" customHeight="1">
      <c r="B12" s="16"/>
      <c r="AR12" s="16"/>
      <c r="BE12" s="216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216"/>
      <c r="BS13" s="13" t="s">
        <v>6</v>
      </c>
    </row>
    <row r="14" spans="1:74" ht="13.2">
      <c r="B14" s="16"/>
      <c r="E14" s="210" t="s">
        <v>27</v>
      </c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3" t="s">
        <v>25</v>
      </c>
      <c r="AN14" s="25" t="s">
        <v>27</v>
      </c>
      <c r="AR14" s="16"/>
      <c r="BE14" s="216"/>
      <c r="BS14" s="13" t="s">
        <v>6</v>
      </c>
    </row>
    <row r="15" spans="1:74" ht="6.9" customHeight="1">
      <c r="B15" s="16"/>
      <c r="AR15" s="16"/>
      <c r="BE15" s="216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216"/>
      <c r="BS16" s="13" t="s">
        <v>3</v>
      </c>
    </row>
    <row r="17" spans="2:71" ht="18.45" customHeight="1">
      <c r="B17" s="16"/>
      <c r="E17" s="21" t="s">
        <v>29</v>
      </c>
      <c r="AK17" s="23" t="s">
        <v>25</v>
      </c>
      <c r="AN17" s="21" t="s">
        <v>1</v>
      </c>
      <c r="AR17" s="16"/>
      <c r="BE17" s="216"/>
      <c r="BS17" s="13" t="s">
        <v>30</v>
      </c>
    </row>
    <row r="18" spans="2:71" ht="6.9" customHeight="1">
      <c r="B18" s="16"/>
      <c r="AR18" s="16"/>
      <c r="BE18" s="216"/>
      <c r="BS18" s="13" t="s">
        <v>6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216"/>
      <c r="BS19" s="13" t="s">
        <v>6</v>
      </c>
    </row>
    <row r="20" spans="2:71" ht="18.45" customHeight="1">
      <c r="B20" s="16"/>
      <c r="E20" s="21"/>
      <c r="AK20" s="23" t="s">
        <v>25</v>
      </c>
      <c r="AN20" s="21" t="s">
        <v>1</v>
      </c>
      <c r="AR20" s="16"/>
      <c r="BE20" s="216"/>
      <c r="BS20" s="13" t="s">
        <v>30</v>
      </c>
    </row>
    <row r="21" spans="2:71" ht="6.9" customHeight="1">
      <c r="B21" s="16"/>
      <c r="AR21" s="16"/>
      <c r="BE21" s="216"/>
    </row>
    <row r="22" spans="2:71" ht="12" customHeight="1">
      <c r="B22" s="16"/>
      <c r="D22" s="23" t="s">
        <v>32</v>
      </c>
      <c r="AR22" s="16"/>
      <c r="BE22" s="216"/>
    </row>
    <row r="23" spans="2:71" ht="16.5" customHeight="1">
      <c r="B23" s="16"/>
      <c r="E23" s="212" t="s">
        <v>1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R23" s="16"/>
      <c r="BE23" s="216"/>
    </row>
    <row r="24" spans="2:71" ht="6.9" customHeight="1">
      <c r="B24" s="16"/>
      <c r="AR24" s="16"/>
      <c r="BE24" s="216"/>
    </row>
    <row r="25" spans="2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16"/>
    </row>
    <row r="26" spans="2:71" s="1" customFormat="1" ht="25.95" customHeight="1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18">
        <f>ROUND(AG94,2)</f>
        <v>0</v>
      </c>
      <c r="AL26" s="219"/>
      <c r="AM26" s="219"/>
      <c r="AN26" s="219"/>
      <c r="AO26" s="219"/>
      <c r="AR26" s="28"/>
      <c r="BE26" s="216"/>
    </row>
    <row r="27" spans="2:71" s="1" customFormat="1" ht="6.9" customHeight="1">
      <c r="B27" s="28"/>
      <c r="AR27" s="28"/>
      <c r="BE27" s="216"/>
    </row>
    <row r="28" spans="2:71" s="1" customFormat="1" ht="13.2">
      <c r="B28" s="28"/>
      <c r="L28" s="213" t="s">
        <v>34</v>
      </c>
      <c r="M28" s="213"/>
      <c r="N28" s="213"/>
      <c r="O28" s="213"/>
      <c r="P28" s="213"/>
      <c r="W28" s="213" t="s">
        <v>35</v>
      </c>
      <c r="X28" s="213"/>
      <c r="Y28" s="213"/>
      <c r="Z28" s="213"/>
      <c r="AA28" s="213"/>
      <c r="AB28" s="213"/>
      <c r="AC28" s="213"/>
      <c r="AD28" s="213"/>
      <c r="AE28" s="213"/>
      <c r="AK28" s="213" t="s">
        <v>36</v>
      </c>
      <c r="AL28" s="213"/>
      <c r="AM28" s="213"/>
      <c r="AN28" s="213"/>
      <c r="AO28" s="213"/>
      <c r="AR28" s="28"/>
      <c r="BE28" s="216"/>
    </row>
    <row r="29" spans="2:71" s="2" customFormat="1" ht="14.4" customHeight="1">
      <c r="B29" s="32"/>
      <c r="D29" s="23" t="s">
        <v>37</v>
      </c>
      <c r="F29" s="23" t="s">
        <v>38</v>
      </c>
      <c r="L29" s="190">
        <v>0.2</v>
      </c>
      <c r="M29" s="191"/>
      <c r="N29" s="191"/>
      <c r="O29" s="191"/>
      <c r="P29" s="191"/>
      <c r="W29" s="214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K29" s="214">
        <f>ROUND(AV94, 2)</f>
        <v>0</v>
      </c>
      <c r="AL29" s="191"/>
      <c r="AM29" s="191"/>
      <c r="AN29" s="191"/>
      <c r="AO29" s="191"/>
      <c r="AR29" s="32"/>
      <c r="BE29" s="217"/>
    </row>
    <row r="30" spans="2:71" s="2" customFormat="1" ht="14.4" customHeight="1">
      <c r="B30" s="32"/>
      <c r="F30" s="23" t="s">
        <v>39</v>
      </c>
      <c r="L30" s="190">
        <v>0.2</v>
      </c>
      <c r="M30" s="191"/>
      <c r="N30" s="191"/>
      <c r="O30" s="191"/>
      <c r="P30" s="191"/>
      <c r="W30" s="214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K30" s="214">
        <f>ROUND(AW94, 2)</f>
        <v>0</v>
      </c>
      <c r="AL30" s="191"/>
      <c r="AM30" s="191"/>
      <c r="AN30" s="191"/>
      <c r="AO30" s="191"/>
      <c r="AR30" s="32"/>
      <c r="BE30" s="217"/>
    </row>
    <row r="31" spans="2:71" s="2" customFormat="1" ht="14.4" hidden="1" customHeight="1">
      <c r="B31" s="32"/>
      <c r="F31" s="23" t="s">
        <v>40</v>
      </c>
      <c r="L31" s="190">
        <v>0.2</v>
      </c>
      <c r="M31" s="191"/>
      <c r="N31" s="191"/>
      <c r="O31" s="191"/>
      <c r="P31" s="191"/>
      <c r="W31" s="214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214">
        <v>0</v>
      </c>
      <c r="AL31" s="191"/>
      <c r="AM31" s="191"/>
      <c r="AN31" s="191"/>
      <c r="AO31" s="191"/>
      <c r="AR31" s="32"/>
      <c r="BE31" s="217"/>
    </row>
    <row r="32" spans="2:71" s="2" customFormat="1" ht="14.4" hidden="1" customHeight="1">
      <c r="B32" s="32"/>
      <c r="F32" s="23" t="s">
        <v>41</v>
      </c>
      <c r="L32" s="190">
        <v>0.2</v>
      </c>
      <c r="M32" s="191"/>
      <c r="N32" s="191"/>
      <c r="O32" s="191"/>
      <c r="P32" s="191"/>
      <c r="W32" s="214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214">
        <v>0</v>
      </c>
      <c r="AL32" s="191"/>
      <c r="AM32" s="191"/>
      <c r="AN32" s="191"/>
      <c r="AO32" s="191"/>
      <c r="AR32" s="32"/>
      <c r="BE32" s="217"/>
    </row>
    <row r="33" spans="2:57" s="2" customFormat="1" ht="14.4" hidden="1" customHeight="1">
      <c r="B33" s="32"/>
      <c r="F33" s="23" t="s">
        <v>42</v>
      </c>
      <c r="L33" s="190">
        <v>0</v>
      </c>
      <c r="M33" s="191"/>
      <c r="N33" s="191"/>
      <c r="O33" s="191"/>
      <c r="P33" s="191"/>
      <c r="W33" s="214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K33" s="214">
        <v>0</v>
      </c>
      <c r="AL33" s="191"/>
      <c r="AM33" s="191"/>
      <c r="AN33" s="191"/>
      <c r="AO33" s="191"/>
      <c r="AR33" s="32"/>
      <c r="BE33" s="217"/>
    </row>
    <row r="34" spans="2:57" s="1" customFormat="1" ht="6.9" customHeight="1">
      <c r="B34" s="28"/>
      <c r="AR34" s="28"/>
      <c r="BE34" s="216"/>
    </row>
    <row r="35" spans="2:57" s="1" customFormat="1" ht="25.95" customHeight="1">
      <c r="B35" s="28"/>
      <c r="C35" s="33"/>
      <c r="D35" s="34" t="s">
        <v>43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44</v>
      </c>
      <c r="U35" s="35"/>
      <c r="V35" s="35"/>
      <c r="W35" s="35"/>
      <c r="X35" s="193" t="s">
        <v>45</v>
      </c>
      <c r="Y35" s="194"/>
      <c r="Z35" s="194"/>
      <c r="AA35" s="194"/>
      <c r="AB35" s="194"/>
      <c r="AC35" s="35"/>
      <c r="AD35" s="35"/>
      <c r="AE35" s="35"/>
      <c r="AF35" s="35"/>
      <c r="AG35" s="35"/>
      <c r="AH35" s="35"/>
      <c r="AI35" s="35"/>
      <c r="AJ35" s="35"/>
      <c r="AK35" s="195">
        <f>SUM(AK26:AK33)</f>
        <v>0</v>
      </c>
      <c r="AL35" s="194"/>
      <c r="AM35" s="194"/>
      <c r="AN35" s="194"/>
      <c r="AO35" s="196"/>
      <c r="AP35" s="33"/>
      <c r="AQ35" s="33"/>
      <c r="AR35" s="28"/>
    </row>
    <row r="36" spans="2:57" s="1" customFormat="1" ht="6.9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8"/>
      <c r="D60" s="39" t="s">
        <v>48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49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48</v>
      </c>
      <c r="AI60" s="30"/>
      <c r="AJ60" s="30"/>
      <c r="AK60" s="30"/>
      <c r="AL60" s="30"/>
      <c r="AM60" s="39" t="s">
        <v>49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8"/>
      <c r="D64" s="37" t="s">
        <v>50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51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8"/>
      <c r="D75" s="39" t="s">
        <v>48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49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48</v>
      </c>
      <c r="AI75" s="30"/>
      <c r="AJ75" s="30"/>
      <c r="AK75" s="30"/>
      <c r="AL75" s="30"/>
      <c r="AM75" s="39" t="s">
        <v>49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" customHeight="1">
      <c r="B82" s="28"/>
      <c r="C82" s="17" t="s">
        <v>52</v>
      </c>
      <c r="AR82" s="28"/>
    </row>
    <row r="83" spans="1:91" s="1" customFormat="1" ht="6.9" customHeight="1">
      <c r="B83" s="28"/>
      <c r="AR83" s="28"/>
    </row>
    <row r="84" spans="1:91" s="3" customFormat="1" ht="12" customHeight="1">
      <c r="B84" s="44"/>
      <c r="C84" s="23" t="s">
        <v>12</v>
      </c>
      <c r="L84" s="3" t="str">
        <f>K5</f>
        <v>202007231</v>
      </c>
      <c r="AR84" s="44"/>
    </row>
    <row r="85" spans="1:91" s="4" customFormat="1" ht="36.9" customHeight="1">
      <c r="B85" s="45"/>
      <c r="C85" s="46" t="s">
        <v>15</v>
      </c>
      <c r="L85" s="205" t="str">
        <f>K6</f>
        <v>Rekonštrukcia turistického ubytovania - zrubové chatky - CHATKY MONIKA 1 – MONIKA 10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45"/>
    </row>
    <row r="86" spans="1:91" s="1" customFormat="1" ht="6.9" customHeight="1">
      <c r="B86" s="28"/>
      <c r="AR86" s="28"/>
    </row>
    <row r="87" spans="1:91" s="1" customFormat="1" ht="12" customHeight="1">
      <c r="B87" s="28"/>
      <c r="C87" s="23" t="s">
        <v>19</v>
      </c>
      <c r="L87" s="47" t="str">
        <f>IF(K8="","",K8)</f>
        <v>k.ú. Snina, p. CKN č. 5713/17 – 5713/26</v>
      </c>
      <c r="AI87" s="23" t="s">
        <v>21</v>
      </c>
      <c r="AM87" s="207" t="str">
        <f>IF(AN8= "","",AN8)</f>
        <v/>
      </c>
      <c r="AN87" s="207"/>
      <c r="AR87" s="28"/>
    </row>
    <row r="88" spans="1:91" s="1" customFormat="1" ht="6.9" customHeight="1">
      <c r="B88" s="28"/>
      <c r="AR88" s="28"/>
    </row>
    <row r="89" spans="1:91" s="1" customFormat="1" ht="27.9" customHeight="1">
      <c r="B89" s="28"/>
      <c r="C89" s="23" t="s">
        <v>22</v>
      </c>
      <c r="L89" s="3" t="str">
        <f>IF(E11= "","",E11)</f>
        <v>Ladislav JURPÁK, 1.Mája 2055/7, 069 01 Snina</v>
      </c>
      <c r="AI89" s="23" t="s">
        <v>28</v>
      </c>
      <c r="AM89" s="203" t="str">
        <f>IF(E17="","",E17)</f>
        <v>Ing. Jozef GALANDA, B.Němcovej 2570/21, Snina</v>
      </c>
      <c r="AN89" s="204"/>
      <c r="AO89" s="204"/>
      <c r="AP89" s="204"/>
      <c r="AR89" s="28"/>
      <c r="AS89" s="199" t="s">
        <v>53</v>
      </c>
      <c r="AT89" s="200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8"/>
      <c r="C90" s="23" t="s">
        <v>26</v>
      </c>
      <c r="L90" s="3" t="str">
        <f>IF(E14= "Vyplň údaj","",E14)</f>
        <v/>
      </c>
      <c r="AI90" s="23" t="s">
        <v>31</v>
      </c>
      <c r="AM90" s="203" t="str">
        <f>IF(E20="","",E20)</f>
        <v/>
      </c>
      <c r="AN90" s="204"/>
      <c r="AO90" s="204"/>
      <c r="AP90" s="204"/>
      <c r="AR90" s="28"/>
      <c r="AS90" s="201"/>
      <c r="AT90" s="202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95" customHeight="1">
      <c r="B91" s="28"/>
      <c r="AR91" s="28"/>
      <c r="AS91" s="201"/>
      <c r="AT91" s="202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>
      <c r="B92" s="28"/>
      <c r="C92" s="192" t="s">
        <v>54</v>
      </c>
      <c r="D92" s="183"/>
      <c r="E92" s="183"/>
      <c r="F92" s="183"/>
      <c r="G92" s="183"/>
      <c r="H92" s="53"/>
      <c r="I92" s="184" t="s">
        <v>55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2" t="s">
        <v>56</v>
      </c>
      <c r="AH92" s="183"/>
      <c r="AI92" s="183"/>
      <c r="AJ92" s="183"/>
      <c r="AK92" s="183"/>
      <c r="AL92" s="183"/>
      <c r="AM92" s="183"/>
      <c r="AN92" s="184" t="s">
        <v>57</v>
      </c>
      <c r="AO92" s="183"/>
      <c r="AP92" s="185"/>
      <c r="AQ92" s="54" t="s">
        <v>58</v>
      </c>
      <c r="AR92" s="28"/>
      <c r="AS92" s="55" t="s">
        <v>59</v>
      </c>
      <c r="AT92" s="56" t="s">
        <v>60</v>
      </c>
      <c r="AU92" s="56" t="s">
        <v>61</v>
      </c>
      <c r="AV92" s="56" t="s">
        <v>62</v>
      </c>
      <c r="AW92" s="56" t="s">
        <v>63</v>
      </c>
      <c r="AX92" s="56" t="s">
        <v>64</v>
      </c>
      <c r="AY92" s="56" t="s">
        <v>65</v>
      </c>
      <c r="AZ92" s="56" t="s">
        <v>66</v>
      </c>
      <c r="BA92" s="56" t="s">
        <v>67</v>
      </c>
      <c r="BB92" s="56" t="s">
        <v>68</v>
      </c>
      <c r="BC92" s="56" t="s">
        <v>69</v>
      </c>
      <c r="BD92" s="57" t="s">
        <v>70</v>
      </c>
    </row>
    <row r="93" spans="1:91" s="1" customFormat="1" ht="10.95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9"/>
      <c r="C94" s="60" t="s">
        <v>71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80">
        <f>ROUND(AG95,2)</f>
        <v>0</v>
      </c>
      <c r="AH94" s="180"/>
      <c r="AI94" s="180"/>
      <c r="AJ94" s="180"/>
      <c r="AK94" s="180"/>
      <c r="AL94" s="180"/>
      <c r="AM94" s="180"/>
      <c r="AN94" s="181">
        <f>SUM(AG94,AT94)</f>
        <v>0</v>
      </c>
      <c r="AO94" s="181"/>
      <c r="AP94" s="181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 t="shared" ref="AZ94:BD95" si="0">ROUND(AZ95,2)</f>
        <v>0</v>
      </c>
      <c r="BA94" s="65">
        <f t="shared" si="0"/>
        <v>0</v>
      </c>
      <c r="BB94" s="65">
        <f t="shared" si="0"/>
        <v>0</v>
      </c>
      <c r="BC94" s="65">
        <f t="shared" si="0"/>
        <v>0</v>
      </c>
      <c r="BD94" s="67">
        <f t="shared" si="0"/>
        <v>0</v>
      </c>
      <c r="BS94" s="68" t="s">
        <v>72</v>
      </c>
      <c r="BT94" s="68" t="s">
        <v>73</v>
      </c>
      <c r="BU94" s="69" t="s">
        <v>74</v>
      </c>
      <c r="BV94" s="68" t="s">
        <v>75</v>
      </c>
      <c r="BW94" s="68" t="s">
        <v>4</v>
      </c>
      <c r="BX94" s="68" t="s">
        <v>76</v>
      </c>
      <c r="CL94" s="68" t="s">
        <v>1</v>
      </c>
    </row>
    <row r="95" spans="1:91" s="6" customFormat="1" ht="27" customHeight="1">
      <c r="B95" s="70"/>
      <c r="C95" s="71"/>
      <c r="D95" s="189" t="s">
        <v>77</v>
      </c>
      <c r="E95" s="189"/>
      <c r="F95" s="189"/>
      <c r="G95" s="189"/>
      <c r="H95" s="189"/>
      <c r="I95" s="72"/>
      <c r="J95" s="189" t="s">
        <v>78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8">
        <f>ROUND(AG96,2)</f>
        <v>0</v>
      </c>
      <c r="AH95" s="187"/>
      <c r="AI95" s="187"/>
      <c r="AJ95" s="187"/>
      <c r="AK95" s="187"/>
      <c r="AL95" s="187"/>
      <c r="AM95" s="187"/>
      <c r="AN95" s="186">
        <f>SUM(AG95,AT95)</f>
        <v>0</v>
      </c>
      <c r="AO95" s="187"/>
      <c r="AP95" s="187"/>
      <c r="AQ95" s="73" t="s">
        <v>79</v>
      </c>
      <c r="AR95" s="70"/>
      <c r="AS95" s="74">
        <f>ROUND(AS96,2)</f>
        <v>0</v>
      </c>
      <c r="AT95" s="75">
        <f>ROUND(SUM(AV95:AW95),2)</f>
        <v>0</v>
      </c>
      <c r="AU95" s="76">
        <f>ROUND(AU96,5)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 t="shared" si="0"/>
        <v>0</v>
      </c>
      <c r="BA95" s="75">
        <f t="shared" si="0"/>
        <v>0</v>
      </c>
      <c r="BB95" s="75">
        <f t="shared" si="0"/>
        <v>0</v>
      </c>
      <c r="BC95" s="75">
        <f t="shared" si="0"/>
        <v>0</v>
      </c>
      <c r="BD95" s="77">
        <f t="shared" si="0"/>
        <v>0</v>
      </c>
      <c r="BS95" s="78" t="s">
        <v>72</v>
      </c>
      <c r="BT95" s="78" t="s">
        <v>80</v>
      </c>
      <c r="BU95" s="78" t="s">
        <v>74</v>
      </c>
      <c r="BV95" s="78" t="s">
        <v>75</v>
      </c>
      <c r="BW95" s="78" t="s">
        <v>81</v>
      </c>
      <c r="BX95" s="78" t="s">
        <v>4</v>
      </c>
      <c r="CL95" s="78" t="s">
        <v>1</v>
      </c>
      <c r="CM95" s="78" t="s">
        <v>73</v>
      </c>
    </row>
    <row r="96" spans="1:91" s="3" customFormat="1" ht="16.5" customHeight="1">
      <c r="A96" s="79" t="s">
        <v>82</v>
      </c>
      <c r="B96" s="44"/>
      <c r="C96" s="9"/>
      <c r="D96" s="9"/>
      <c r="E96" s="179" t="s">
        <v>83</v>
      </c>
      <c r="F96" s="179"/>
      <c r="G96" s="179"/>
      <c r="H96" s="179"/>
      <c r="I96" s="179"/>
      <c r="J96" s="9"/>
      <c r="K96" s="179" t="s">
        <v>84</v>
      </c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7">
        <f>'01.01 - Architektonicko-s...'!J32</f>
        <v>0</v>
      </c>
      <c r="AH96" s="178"/>
      <c r="AI96" s="178"/>
      <c r="AJ96" s="178"/>
      <c r="AK96" s="178"/>
      <c r="AL96" s="178"/>
      <c r="AM96" s="178"/>
      <c r="AN96" s="177">
        <f>SUM(AG96,AT96)</f>
        <v>0</v>
      </c>
      <c r="AO96" s="178"/>
      <c r="AP96" s="178"/>
      <c r="AQ96" s="80" t="s">
        <v>85</v>
      </c>
      <c r="AR96" s="44"/>
      <c r="AS96" s="81">
        <v>0</v>
      </c>
      <c r="AT96" s="82">
        <f>ROUND(SUM(AV96:AW96),2)</f>
        <v>0</v>
      </c>
      <c r="AU96" s="83">
        <f>'01.01 - Architektonicko-s...'!P143</f>
        <v>0</v>
      </c>
      <c r="AV96" s="82">
        <f>'01.01 - Architektonicko-s...'!J35</f>
        <v>0</v>
      </c>
      <c r="AW96" s="82">
        <f>'01.01 - Architektonicko-s...'!J36</f>
        <v>0</v>
      </c>
      <c r="AX96" s="82">
        <f>'01.01 - Architektonicko-s...'!J37</f>
        <v>0</v>
      </c>
      <c r="AY96" s="82">
        <f>'01.01 - Architektonicko-s...'!J38</f>
        <v>0</v>
      </c>
      <c r="AZ96" s="82">
        <f>'01.01 - Architektonicko-s...'!F35</f>
        <v>0</v>
      </c>
      <c r="BA96" s="82">
        <f>'01.01 - Architektonicko-s...'!F36</f>
        <v>0</v>
      </c>
      <c r="BB96" s="82">
        <f>'01.01 - Architektonicko-s...'!F37</f>
        <v>0</v>
      </c>
      <c r="BC96" s="82">
        <f>'01.01 - Architektonicko-s...'!F38</f>
        <v>0</v>
      </c>
      <c r="BD96" s="84">
        <f>'01.01 - Architektonicko-s...'!F39</f>
        <v>0</v>
      </c>
      <c r="BT96" s="21" t="s">
        <v>86</v>
      </c>
      <c r="BV96" s="21" t="s">
        <v>75</v>
      </c>
      <c r="BW96" s="21" t="s">
        <v>87</v>
      </c>
      <c r="BX96" s="21" t="s">
        <v>81</v>
      </c>
      <c r="CL96" s="21" t="s">
        <v>1</v>
      </c>
    </row>
    <row r="97" spans="2:44" s="1" customFormat="1" ht="30" customHeight="1">
      <c r="B97" s="28"/>
      <c r="AR97" s="28"/>
    </row>
    <row r="98" spans="2:44" s="1" customFormat="1" ht="6.9" customHeight="1"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28"/>
    </row>
  </sheetData>
  <mergeCells count="46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E96:I96"/>
    <mergeCell ref="K96:AF96"/>
    <mergeCell ref="AG94:AM94"/>
    <mergeCell ref="AN94:AP94"/>
  </mergeCells>
  <hyperlinks>
    <hyperlink ref="A96" location="'01.01 - Architektonicko-s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306"/>
  <sheetViews>
    <sheetView showGridLines="0" workbookViewId="0">
      <selection activeCell="E26" sqref="E26:F26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5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97" t="s">
        <v>5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AT2" s="13" t="s">
        <v>87</v>
      </c>
    </row>
    <row r="3" spans="2:46" ht="6.9" customHeight="1">
      <c r="B3" s="14"/>
      <c r="C3" s="15"/>
      <c r="D3" s="15"/>
      <c r="E3" s="15"/>
      <c r="F3" s="15"/>
      <c r="G3" s="15"/>
      <c r="H3" s="15"/>
      <c r="I3" s="86"/>
      <c r="J3" s="15"/>
      <c r="K3" s="15"/>
      <c r="L3" s="16"/>
      <c r="AT3" s="13" t="s">
        <v>73</v>
      </c>
    </row>
    <row r="4" spans="2:46" ht="24.9" customHeight="1">
      <c r="B4" s="16"/>
      <c r="D4" s="17" t="s">
        <v>88</v>
      </c>
      <c r="L4" s="16"/>
      <c r="M4" s="87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21" t="str">
        <f>'Rekapitulácia stavby'!K6</f>
        <v>Rekonštrukcia turistického ubytovania - zrubové chatky - CHATKY MONIKA 1 – MONIKA 10</v>
      </c>
      <c r="F7" s="222"/>
      <c r="G7" s="222"/>
      <c r="H7" s="222"/>
      <c r="L7" s="16"/>
    </row>
    <row r="8" spans="2:46" ht="12" customHeight="1">
      <c r="B8" s="16"/>
      <c r="D8" s="23" t="s">
        <v>89</v>
      </c>
      <c r="L8" s="16"/>
    </row>
    <row r="9" spans="2:46" s="1" customFormat="1" ht="16.5" customHeight="1">
      <c r="B9" s="28"/>
      <c r="E9" s="221" t="s">
        <v>90</v>
      </c>
      <c r="F9" s="220"/>
      <c r="G9" s="220"/>
      <c r="H9" s="220"/>
      <c r="I9" s="88"/>
      <c r="L9" s="28"/>
    </row>
    <row r="10" spans="2:46" s="1" customFormat="1" ht="12" customHeight="1">
      <c r="B10" s="28"/>
      <c r="D10" s="23" t="s">
        <v>91</v>
      </c>
      <c r="I10" s="88"/>
      <c r="L10" s="28"/>
    </row>
    <row r="11" spans="2:46" s="1" customFormat="1" ht="36.9" customHeight="1">
      <c r="B11" s="28"/>
      <c r="E11" s="205" t="s">
        <v>92</v>
      </c>
      <c r="F11" s="220"/>
      <c r="G11" s="220"/>
      <c r="H11" s="220"/>
      <c r="I11" s="88"/>
      <c r="L11" s="28"/>
    </row>
    <row r="12" spans="2:46" s="1" customFormat="1">
      <c r="B12" s="28"/>
      <c r="I12" s="8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89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89" t="s">
        <v>21</v>
      </c>
      <c r="J14" s="48"/>
      <c r="L14" s="28"/>
    </row>
    <row r="15" spans="2:46" s="1" customFormat="1" ht="10.95" customHeight="1">
      <c r="B15" s="28"/>
      <c r="I15" s="88"/>
      <c r="L15" s="28"/>
    </row>
    <row r="16" spans="2:46" s="1" customFormat="1" ht="12" customHeight="1">
      <c r="B16" s="28"/>
      <c r="D16" s="23" t="s">
        <v>22</v>
      </c>
      <c r="I16" s="89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89" t="s">
        <v>25</v>
      </c>
      <c r="J17" s="21" t="s">
        <v>1</v>
      </c>
      <c r="L17" s="28"/>
    </row>
    <row r="18" spans="2:12" s="1" customFormat="1" ht="6.9" customHeight="1">
      <c r="B18" s="28"/>
      <c r="I18" s="88"/>
      <c r="L18" s="28"/>
    </row>
    <row r="19" spans="2:12" s="1" customFormat="1" ht="12" customHeight="1">
      <c r="B19" s="28"/>
      <c r="D19" s="23" t="s">
        <v>26</v>
      </c>
      <c r="I19" s="89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5" t="str">
        <f>'Rekapitulácia stavby'!E14</f>
        <v>Vyplň údaj</v>
      </c>
      <c r="F20" s="208"/>
      <c r="G20" s="208"/>
      <c r="H20" s="208"/>
      <c r="I20" s="89" t="s">
        <v>25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88"/>
      <c r="L21" s="28"/>
    </row>
    <row r="22" spans="2:12" s="1" customFormat="1" ht="12" customHeight="1">
      <c r="B22" s="28"/>
      <c r="D22" s="23" t="s">
        <v>28</v>
      </c>
      <c r="I22" s="89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89" t="s">
        <v>25</v>
      </c>
      <c r="J23" s="21" t="s">
        <v>1</v>
      </c>
      <c r="L23" s="28"/>
    </row>
    <row r="24" spans="2:12" s="1" customFormat="1" ht="6.9" customHeight="1">
      <c r="B24" s="28"/>
      <c r="I24" s="88"/>
      <c r="L24" s="28"/>
    </row>
    <row r="25" spans="2:12" s="1" customFormat="1" ht="12" customHeight="1">
      <c r="B25" s="28"/>
      <c r="D25" s="23" t="s">
        <v>31</v>
      </c>
      <c r="I25" s="89" t="s">
        <v>23</v>
      </c>
      <c r="J25" s="21" t="s">
        <v>1</v>
      </c>
      <c r="L25" s="28"/>
    </row>
    <row r="26" spans="2:12" s="1" customFormat="1" ht="18" customHeight="1">
      <c r="B26" s="28"/>
      <c r="E26" s="21"/>
      <c r="I26" s="89" t="s">
        <v>25</v>
      </c>
      <c r="J26" s="21" t="s">
        <v>1</v>
      </c>
      <c r="L26" s="28"/>
    </row>
    <row r="27" spans="2:12" s="1" customFormat="1" ht="6.9" customHeight="1">
      <c r="B27" s="28"/>
      <c r="I27" s="88"/>
      <c r="L27" s="28"/>
    </row>
    <row r="28" spans="2:12" s="1" customFormat="1" ht="12" customHeight="1">
      <c r="B28" s="28"/>
      <c r="D28" s="23" t="s">
        <v>32</v>
      </c>
      <c r="I28" s="88"/>
      <c r="L28" s="28"/>
    </row>
    <row r="29" spans="2:12" s="7" customFormat="1" ht="16.5" customHeight="1">
      <c r="B29" s="90"/>
      <c r="E29" s="212" t="s">
        <v>1</v>
      </c>
      <c r="F29" s="212"/>
      <c r="G29" s="212"/>
      <c r="H29" s="212"/>
      <c r="I29" s="91"/>
      <c r="L29" s="90"/>
    </row>
    <row r="30" spans="2:12" s="1" customFormat="1" ht="6.9" customHeight="1">
      <c r="B30" s="28"/>
      <c r="I30" s="88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2"/>
      <c r="J31" s="49"/>
      <c r="K31" s="49"/>
      <c r="L31" s="28"/>
    </row>
    <row r="32" spans="2:12" s="1" customFormat="1" ht="25.35" customHeight="1">
      <c r="B32" s="28"/>
      <c r="D32" s="93" t="s">
        <v>33</v>
      </c>
      <c r="I32" s="88"/>
      <c r="J32" s="62">
        <f>ROUND(J143,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2"/>
      <c r="J33" s="49"/>
      <c r="K33" s="49"/>
      <c r="L33" s="28"/>
    </row>
    <row r="34" spans="2:12" s="1" customFormat="1" ht="14.4" customHeight="1">
      <c r="B34" s="28"/>
      <c r="F34" s="31" t="s">
        <v>35</v>
      </c>
      <c r="I34" s="94" t="s">
        <v>34</v>
      </c>
      <c r="J34" s="31" t="s">
        <v>36</v>
      </c>
      <c r="L34" s="28"/>
    </row>
    <row r="35" spans="2:12" s="1" customFormat="1" ht="14.4" customHeight="1">
      <c r="B35" s="28"/>
      <c r="D35" s="95" t="s">
        <v>37</v>
      </c>
      <c r="E35" s="23" t="s">
        <v>38</v>
      </c>
      <c r="F35" s="96">
        <f>ROUND((SUM(BE143:BE305)),  2)</f>
        <v>0</v>
      </c>
      <c r="I35" s="97">
        <v>0.2</v>
      </c>
      <c r="J35" s="96">
        <f>ROUND(((SUM(BE143:BE305))*I35),  2)</f>
        <v>0</v>
      </c>
      <c r="L35" s="28"/>
    </row>
    <row r="36" spans="2:12" s="1" customFormat="1" ht="14.4" customHeight="1">
      <c r="B36" s="28"/>
      <c r="E36" s="23" t="s">
        <v>39</v>
      </c>
      <c r="F36" s="96">
        <f>ROUND((SUM(BF143:BF305)),  2)</f>
        <v>0</v>
      </c>
      <c r="I36" s="97">
        <v>0.2</v>
      </c>
      <c r="J36" s="96">
        <f>ROUND(((SUM(BF143:BF305))*I36),  2)</f>
        <v>0</v>
      </c>
      <c r="L36" s="28"/>
    </row>
    <row r="37" spans="2:12" s="1" customFormat="1" ht="14.4" hidden="1" customHeight="1">
      <c r="B37" s="28"/>
      <c r="E37" s="23" t="s">
        <v>40</v>
      </c>
      <c r="F37" s="96">
        <f>ROUND((SUM(BG143:BG305)),  2)</f>
        <v>0</v>
      </c>
      <c r="I37" s="97">
        <v>0.2</v>
      </c>
      <c r="J37" s="96">
        <f>0</f>
        <v>0</v>
      </c>
      <c r="L37" s="28"/>
    </row>
    <row r="38" spans="2:12" s="1" customFormat="1" ht="14.4" hidden="1" customHeight="1">
      <c r="B38" s="28"/>
      <c r="E38" s="23" t="s">
        <v>41</v>
      </c>
      <c r="F38" s="96">
        <f>ROUND((SUM(BH143:BH305)),  2)</f>
        <v>0</v>
      </c>
      <c r="I38" s="97">
        <v>0.2</v>
      </c>
      <c r="J38" s="96">
        <f>0</f>
        <v>0</v>
      </c>
      <c r="L38" s="28"/>
    </row>
    <row r="39" spans="2:12" s="1" customFormat="1" ht="14.4" hidden="1" customHeight="1">
      <c r="B39" s="28"/>
      <c r="E39" s="23" t="s">
        <v>42</v>
      </c>
      <c r="F39" s="96">
        <f>ROUND((SUM(BI143:BI305)),  2)</f>
        <v>0</v>
      </c>
      <c r="I39" s="97">
        <v>0</v>
      </c>
      <c r="J39" s="96">
        <f>0</f>
        <v>0</v>
      </c>
      <c r="L39" s="28"/>
    </row>
    <row r="40" spans="2:12" s="1" customFormat="1" ht="6.9" customHeight="1">
      <c r="B40" s="28"/>
      <c r="I40" s="88"/>
      <c r="L40" s="28"/>
    </row>
    <row r="41" spans="2:12" s="1" customFormat="1" ht="25.35" customHeight="1">
      <c r="B41" s="28"/>
      <c r="C41" s="98"/>
      <c r="D41" s="99" t="s">
        <v>43</v>
      </c>
      <c r="E41" s="53"/>
      <c r="F41" s="53"/>
      <c r="G41" s="100" t="s">
        <v>44</v>
      </c>
      <c r="H41" s="101" t="s">
        <v>45</v>
      </c>
      <c r="I41" s="102"/>
      <c r="J41" s="103">
        <f>SUM(J32:J39)</f>
        <v>0</v>
      </c>
      <c r="K41" s="104"/>
      <c r="L41" s="28"/>
    </row>
    <row r="42" spans="2:12" s="1" customFormat="1" ht="14.4" customHeight="1">
      <c r="B42" s="28"/>
      <c r="I42" s="8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46</v>
      </c>
      <c r="E50" s="38"/>
      <c r="F50" s="38"/>
      <c r="G50" s="37" t="s">
        <v>47</v>
      </c>
      <c r="H50" s="38"/>
      <c r="I50" s="105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48</v>
      </c>
      <c r="E61" s="30"/>
      <c r="F61" s="106" t="s">
        <v>49</v>
      </c>
      <c r="G61" s="39" t="s">
        <v>48</v>
      </c>
      <c r="H61" s="30"/>
      <c r="I61" s="107"/>
      <c r="J61" s="108" t="s">
        <v>49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50</v>
      </c>
      <c r="E65" s="38"/>
      <c r="F65" s="38"/>
      <c r="G65" s="37" t="s">
        <v>51</v>
      </c>
      <c r="H65" s="38"/>
      <c r="I65" s="105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48</v>
      </c>
      <c r="E76" s="30"/>
      <c r="F76" s="106" t="s">
        <v>49</v>
      </c>
      <c r="G76" s="39" t="s">
        <v>48</v>
      </c>
      <c r="H76" s="30"/>
      <c r="I76" s="107"/>
      <c r="J76" s="108" t="s">
        <v>49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09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0"/>
      <c r="J81" s="43"/>
      <c r="K81" s="43"/>
      <c r="L81" s="28"/>
    </row>
    <row r="82" spans="2:12" s="1" customFormat="1" ht="24.9" customHeight="1">
      <c r="B82" s="28"/>
      <c r="C82" s="17" t="s">
        <v>93</v>
      </c>
      <c r="I82" s="88"/>
      <c r="L82" s="28"/>
    </row>
    <row r="83" spans="2:12" s="1" customFormat="1" ht="6.9" customHeight="1">
      <c r="B83" s="28"/>
      <c r="I83" s="88"/>
      <c r="L83" s="28"/>
    </row>
    <row r="84" spans="2:12" s="1" customFormat="1" ht="12" customHeight="1">
      <c r="B84" s="28"/>
      <c r="C84" s="23" t="s">
        <v>15</v>
      </c>
      <c r="I84" s="88"/>
      <c r="L84" s="28"/>
    </row>
    <row r="85" spans="2:12" s="1" customFormat="1" ht="16.5" customHeight="1">
      <c r="B85" s="28"/>
      <c r="E85" s="221" t="str">
        <f>E7</f>
        <v>Rekonštrukcia turistického ubytovania - zrubové chatky - CHATKY MONIKA 1 – MONIKA 10</v>
      </c>
      <c r="F85" s="222"/>
      <c r="G85" s="222"/>
      <c r="H85" s="222"/>
      <c r="I85" s="88"/>
      <c r="L85" s="28"/>
    </row>
    <row r="86" spans="2:12" ht="12" customHeight="1">
      <c r="B86" s="16"/>
      <c r="C86" s="23" t="s">
        <v>89</v>
      </c>
      <c r="L86" s="16"/>
    </row>
    <row r="87" spans="2:12" s="1" customFormat="1" ht="16.5" customHeight="1">
      <c r="B87" s="28"/>
      <c r="E87" s="221" t="s">
        <v>90</v>
      </c>
      <c r="F87" s="220"/>
      <c r="G87" s="220"/>
      <c r="H87" s="220"/>
      <c r="I87" s="88"/>
      <c r="L87" s="28"/>
    </row>
    <row r="88" spans="2:12" s="1" customFormat="1" ht="12" customHeight="1">
      <c r="B88" s="28"/>
      <c r="C88" s="23" t="s">
        <v>91</v>
      </c>
      <c r="I88" s="88"/>
      <c r="L88" s="28"/>
    </row>
    <row r="89" spans="2:12" s="1" customFormat="1" ht="16.5" customHeight="1">
      <c r="B89" s="28"/>
      <c r="E89" s="205" t="str">
        <f>E11</f>
        <v>01.01 - Architektonicko-stavebné riešenie</v>
      </c>
      <c r="F89" s="220"/>
      <c r="G89" s="220"/>
      <c r="H89" s="220"/>
      <c r="I89" s="88"/>
      <c r="L89" s="28"/>
    </row>
    <row r="90" spans="2:12" s="1" customFormat="1" ht="6.9" customHeight="1">
      <c r="B90" s="28"/>
      <c r="I90" s="88"/>
      <c r="L90" s="28"/>
    </row>
    <row r="91" spans="2:12" s="1" customFormat="1" ht="12" customHeight="1">
      <c r="B91" s="28"/>
      <c r="C91" s="23" t="s">
        <v>19</v>
      </c>
      <c r="F91" s="21" t="str">
        <f>F14</f>
        <v>k.ú. Snina, p. CKN č. 5713/17 – 5713/26</v>
      </c>
      <c r="I91" s="89" t="s">
        <v>21</v>
      </c>
      <c r="J91" s="48" t="str">
        <f>IF(J14="","",J14)</f>
        <v/>
      </c>
      <c r="L91" s="28"/>
    </row>
    <row r="92" spans="2:12" s="1" customFormat="1" ht="6.9" customHeight="1">
      <c r="B92" s="28"/>
      <c r="I92" s="88"/>
      <c r="L92" s="28"/>
    </row>
    <row r="93" spans="2:12" s="1" customFormat="1" ht="58.2" customHeight="1">
      <c r="B93" s="28"/>
      <c r="C93" s="23" t="s">
        <v>22</v>
      </c>
      <c r="F93" s="21" t="str">
        <f>E17</f>
        <v>Ladislav JURPÁK, 1.Mája 2055/7, 069 01 Snina</v>
      </c>
      <c r="I93" s="89" t="s">
        <v>28</v>
      </c>
      <c r="J93" s="26" t="str">
        <f>E23</f>
        <v>Ing. Jozef GALANDA, B.Němcovej 2570/21, Snina</v>
      </c>
      <c r="L93" s="28"/>
    </row>
    <row r="94" spans="2:12" s="1" customFormat="1" ht="15.15" customHeight="1">
      <c r="B94" s="28"/>
      <c r="C94" s="23" t="s">
        <v>26</v>
      </c>
      <c r="F94" s="21" t="str">
        <f>IF(E20="","",E20)</f>
        <v>Vyplň údaj</v>
      </c>
      <c r="I94" s="89" t="s">
        <v>31</v>
      </c>
      <c r="J94" s="26">
        <f>E26</f>
        <v>0</v>
      </c>
      <c r="L94" s="28"/>
    </row>
    <row r="95" spans="2:12" s="1" customFormat="1" ht="10.35" customHeight="1">
      <c r="B95" s="28"/>
      <c r="I95" s="88"/>
      <c r="L95" s="28"/>
    </row>
    <row r="96" spans="2:12" s="1" customFormat="1" ht="29.25" customHeight="1">
      <c r="B96" s="28"/>
      <c r="C96" s="111" t="s">
        <v>94</v>
      </c>
      <c r="D96" s="98"/>
      <c r="E96" s="98"/>
      <c r="F96" s="98"/>
      <c r="G96" s="98"/>
      <c r="H96" s="98"/>
      <c r="I96" s="112"/>
      <c r="J96" s="113" t="s">
        <v>95</v>
      </c>
      <c r="K96" s="98"/>
      <c r="L96" s="28"/>
    </row>
    <row r="97" spans="2:47" s="1" customFormat="1" ht="10.35" customHeight="1">
      <c r="B97" s="28"/>
      <c r="I97" s="88"/>
      <c r="L97" s="28"/>
    </row>
    <row r="98" spans="2:47" s="1" customFormat="1" ht="22.95" customHeight="1">
      <c r="B98" s="28"/>
      <c r="C98" s="114" t="s">
        <v>96</v>
      </c>
      <c r="I98" s="88"/>
      <c r="J98" s="62">
        <f>J143</f>
        <v>0</v>
      </c>
      <c r="L98" s="28"/>
      <c r="AU98" s="13" t="s">
        <v>97</v>
      </c>
    </row>
    <row r="99" spans="2:47" s="8" customFormat="1" ht="24.9" customHeight="1">
      <c r="B99" s="115"/>
      <c r="D99" s="116" t="s">
        <v>98</v>
      </c>
      <c r="E99" s="117"/>
      <c r="F99" s="117"/>
      <c r="G99" s="117"/>
      <c r="H99" s="117"/>
      <c r="I99" s="118"/>
      <c r="J99" s="119">
        <f>J144</f>
        <v>0</v>
      </c>
      <c r="L99" s="115"/>
    </row>
    <row r="100" spans="2:47" s="9" customFormat="1" ht="19.95" customHeight="1">
      <c r="B100" s="120"/>
      <c r="D100" s="121" t="s">
        <v>99</v>
      </c>
      <c r="E100" s="122"/>
      <c r="F100" s="122"/>
      <c r="G100" s="122"/>
      <c r="H100" s="122"/>
      <c r="I100" s="123"/>
      <c r="J100" s="124">
        <f>J145</f>
        <v>0</v>
      </c>
      <c r="L100" s="120"/>
    </row>
    <row r="101" spans="2:47" s="9" customFormat="1" ht="19.95" customHeight="1">
      <c r="B101" s="120"/>
      <c r="D101" s="121" t="s">
        <v>100</v>
      </c>
      <c r="E101" s="122"/>
      <c r="F101" s="122"/>
      <c r="G101" s="122"/>
      <c r="H101" s="122"/>
      <c r="I101" s="123"/>
      <c r="J101" s="124">
        <f>J147</f>
        <v>0</v>
      </c>
      <c r="L101" s="120"/>
    </row>
    <row r="102" spans="2:47" s="9" customFormat="1" ht="19.95" customHeight="1">
      <c r="B102" s="120"/>
      <c r="D102" s="121" t="s">
        <v>101</v>
      </c>
      <c r="E102" s="122"/>
      <c r="F102" s="122"/>
      <c r="G102" s="122"/>
      <c r="H102" s="122"/>
      <c r="I102" s="123"/>
      <c r="J102" s="124">
        <f>J156</f>
        <v>0</v>
      </c>
      <c r="L102" s="120"/>
    </row>
    <row r="103" spans="2:47" s="9" customFormat="1" ht="19.95" customHeight="1">
      <c r="B103" s="120"/>
      <c r="D103" s="121" t="s">
        <v>102</v>
      </c>
      <c r="E103" s="122"/>
      <c r="F103" s="122"/>
      <c r="G103" s="122"/>
      <c r="H103" s="122"/>
      <c r="I103" s="123"/>
      <c r="J103" s="124">
        <f>J179</f>
        <v>0</v>
      </c>
      <c r="L103" s="120"/>
    </row>
    <row r="104" spans="2:47" s="8" customFormat="1" ht="24.9" customHeight="1">
      <c r="B104" s="115"/>
      <c r="D104" s="116" t="s">
        <v>103</v>
      </c>
      <c r="E104" s="117"/>
      <c r="F104" s="117"/>
      <c r="G104" s="117"/>
      <c r="H104" s="117"/>
      <c r="I104" s="118"/>
      <c r="J104" s="119">
        <f>J181</f>
        <v>0</v>
      </c>
      <c r="L104" s="115"/>
    </row>
    <row r="105" spans="2:47" s="9" customFormat="1" ht="19.95" customHeight="1">
      <c r="B105" s="120"/>
      <c r="D105" s="121" t="s">
        <v>104</v>
      </c>
      <c r="E105" s="122"/>
      <c r="F105" s="122"/>
      <c r="G105" s="122"/>
      <c r="H105" s="122"/>
      <c r="I105" s="123"/>
      <c r="J105" s="124">
        <f>J182</f>
        <v>0</v>
      </c>
      <c r="L105" s="120"/>
    </row>
    <row r="106" spans="2:47" s="9" customFormat="1" ht="19.95" customHeight="1">
      <c r="B106" s="120"/>
      <c r="D106" s="121" t="s">
        <v>105</v>
      </c>
      <c r="E106" s="122"/>
      <c r="F106" s="122"/>
      <c r="G106" s="122"/>
      <c r="H106" s="122"/>
      <c r="I106" s="123"/>
      <c r="J106" s="124">
        <f>J190</f>
        <v>0</v>
      </c>
      <c r="L106" s="120"/>
    </row>
    <row r="107" spans="2:47" s="9" customFormat="1" ht="19.95" customHeight="1">
      <c r="B107" s="120"/>
      <c r="D107" s="121" t="s">
        <v>106</v>
      </c>
      <c r="E107" s="122"/>
      <c r="F107" s="122"/>
      <c r="G107" s="122"/>
      <c r="H107" s="122"/>
      <c r="I107" s="123"/>
      <c r="J107" s="124">
        <f>J197</f>
        <v>0</v>
      </c>
      <c r="L107" s="120"/>
    </row>
    <row r="108" spans="2:47" s="9" customFormat="1" ht="19.95" customHeight="1">
      <c r="B108" s="120"/>
      <c r="D108" s="121" t="s">
        <v>107</v>
      </c>
      <c r="E108" s="122"/>
      <c r="F108" s="122"/>
      <c r="G108" s="122"/>
      <c r="H108" s="122"/>
      <c r="I108" s="123"/>
      <c r="J108" s="124">
        <f>J206</f>
        <v>0</v>
      </c>
      <c r="L108" s="120"/>
    </row>
    <row r="109" spans="2:47" s="9" customFormat="1" ht="19.95" customHeight="1">
      <c r="B109" s="120"/>
      <c r="D109" s="121" t="s">
        <v>108</v>
      </c>
      <c r="E109" s="122"/>
      <c r="F109" s="122"/>
      <c r="G109" s="122"/>
      <c r="H109" s="122"/>
      <c r="I109" s="123"/>
      <c r="J109" s="124">
        <f>J215</f>
        <v>0</v>
      </c>
      <c r="L109" s="120"/>
    </row>
    <row r="110" spans="2:47" s="9" customFormat="1" ht="19.95" customHeight="1">
      <c r="B110" s="120"/>
      <c r="D110" s="121" t="s">
        <v>109</v>
      </c>
      <c r="E110" s="122"/>
      <c r="F110" s="122"/>
      <c r="G110" s="122"/>
      <c r="H110" s="122"/>
      <c r="I110" s="123"/>
      <c r="J110" s="124">
        <f>J243</f>
        <v>0</v>
      </c>
      <c r="L110" s="120"/>
    </row>
    <row r="111" spans="2:47" s="9" customFormat="1" ht="19.95" customHeight="1">
      <c r="B111" s="120"/>
      <c r="D111" s="121" t="s">
        <v>110</v>
      </c>
      <c r="E111" s="122"/>
      <c r="F111" s="122"/>
      <c r="G111" s="122"/>
      <c r="H111" s="122"/>
      <c r="I111" s="123"/>
      <c r="J111" s="124">
        <f>J250</f>
        <v>0</v>
      </c>
      <c r="L111" s="120"/>
    </row>
    <row r="112" spans="2:47" s="9" customFormat="1" ht="19.95" customHeight="1">
      <c r="B112" s="120"/>
      <c r="D112" s="121" t="s">
        <v>111</v>
      </c>
      <c r="E112" s="122"/>
      <c r="F112" s="122"/>
      <c r="G112" s="122"/>
      <c r="H112" s="122"/>
      <c r="I112" s="123"/>
      <c r="J112" s="124">
        <f>J254</f>
        <v>0</v>
      </c>
      <c r="L112" s="120"/>
    </row>
    <row r="113" spans="2:12" s="9" customFormat="1" ht="19.95" customHeight="1">
      <c r="B113" s="120"/>
      <c r="D113" s="121" t="s">
        <v>112</v>
      </c>
      <c r="E113" s="122"/>
      <c r="F113" s="122"/>
      <c r="G113" s="122"/>
      <c r="H113" s="122"/>
      <c r="I113" s="123"/>
      <c r="J113" s="124">
        <f>J273</f>
        <v>0</v>
      </c>
      <c r="L113" s="120"/>
    </row>
    <row r="114" spans="2:12" s="9" customFormat="1" ht="19.95" customHeight="1">
      <c r="B114" s="120"/>
      <c r="D114" s="121" t="s">
        <v>113</v>
      </c>
      <c r="E114" s="122"/>
      <c r="F114" s="122"/>
      <c r="G114" s="122"/>
      <c r="H114" s="122"/>
      <c r="I114" s="123"/>
      <c r="J114" s="124">
        <f>J276</f>
        <v>0</v>
      </c>
      <c r="L114" s="120"/>
    </row>
    <row r="115" spans="2:12" s="9" customFormat="1" ht="19.95" customHeight="1">
      <c r="B115" s="120"/>
      <c r="D115" s="121" t="s">
        <v>114</v>
      </c>
      <c r="E115" s="122"/>
      <c r="F115" s="122"/>
      <c r="G115" s="122"/>
      <c r="H115" s="122"/>
      <c r="I115" s="123"/>
      <c r="J115" s="124">
        <f>J279</f>
        <v>0</v>
      </c>
      <c r="L115" s="120"/>
    </row>
    <row r="116" spans="2:12" s="9" customFormat="1" ht="19.95" customHeight="1">
      <c r="B116" s="120"/>
      <c r="D116" s="121" t="s">
        <v>115</v>
      </c>
      <c r="E116" s="122"/>
      <c r="F116" s="122"/>
      <c r="G116" s="122"/>
      <c r="H116" s="122"/>
      <c r="I116" s="123"/>
      <c r="J116" s="124">
        <f>J285</f>
        <v>0</v>
      </c>
      <c r="L116" s="120"/>
    </row>
    <row r="117" spans="2:12" s="9" customFormat="1" ht="19.95" customHeight="1">
      <c r="B117" s="120"/>
      <c r="D117" s="121" t="s">
        <v>116</v>
      </c>
      <c r="E117" s="122"/>
      <c r="F117" s="122"/>
      <c r="G117" s="122"/>
      <c r="H117" s="122"/>
      <c r="I117" s="123"/>
      <c r="J117" s="124">
        <f>J291</f>
        <v>0</v>
      </c>
      <c r="L117" s="120"/>
    </row>
    <row r="118" spans="2:12" s="9" customFormat="1" ht="19.95" customHeight="1">
      <c r="B118" s="120"/>
      <c r="D118" s="121" t="s">
        <v>117</v>
      </c>
      <c r="E118" s="122"/>
      <c r="F118" s="122"/>
      <c r="G118" s="122"/>
      <c r="H118" s="122"/>
      <c r="I118" s="123"/>
      <c r="J118" s="124">
        <f>J295</f>
        <v>0</v>
      </c>
      <c r="L118" s="120"/>
    </row>
    <row r="119" spans="2:12" s="9" customFormat="1" ht="19.95" customHeight="1">
      <c r="B119" s="120"/>
      <c r="D119" s="121" t="s">
        <v>118</v>
      </c>
      <c r="E119" s="122"/>
      <c r="F119" s="122"/>
      <c r="G119" s="122"/>
      <c r="H119" s="122"/>
      <c r="I119" s="123"/>
      <c r="J119" s="124">
        <f>J300</f>
        <v>0</v>
      </c>
      <c r="L119" s="120"/>
    </row>
    <row r="120" spans="2:12" s="8" customFormat="1" ht="24.9" customHeight="1">
      <c r="B120" s="115"/>
      <c r="D120" s="116" t="s">
        <v>119</v>
      </c>
      <c r="E120" s="117"/>
      <c r="F120" s="117"/>
      <c r="G120" s="117"/>
      <c r="H120" s="117"/>
      <c r="I120" s="118"/>
      <c r="J120" s="119">
        <f>J303</f>
        <v>0</v>
      </c>
      <c r="L120" s="115"/>
    </row>
    <row r="121" spans="2:12" s="9" customFormat="1" ht="19.95" customHeight="1">
      <c r="B121" s="120"/>
      <c r="D121" s="121" t="s">
        <v>120</v>
      </c>
      <c r="E121" s="122"/>
      <c r="F121" s="122"/>
      <c r="G121" s="122"/>
      <c r="H121" s="122"/>
      <c r="I121" s="123"/>
      <c r="J121" s="124">
        <f>J304</f>
        <v>0</v>
      </c>
      <c r="L121" s="120"/>
    </row>
    <row r="122" spans="2:12" s="1" customFormat="1" ht="21.75" customHeight="1">
      <c r="B122" s="28"/>
      <c r="I122" s="88"/>
      <c r="L122" s="28"/>
    </row>
    <row r="123" spans="2:12" s="1" customFormat="1" ht="6.9" customHeight="1">
      <c r="B123" s="40"/>
      <c r="C123" s="41"/>
      <c r="D123" s="41"/>
      <c r="E123" s="41"/>
      <c r="F123" s="41"/>
      <c r="G123" s="41"/>
      <c r="H123" s="41"/>
      <c r="I123" s="109"/>
      <c r="J123" s="41"/>
      <c r="K123" s="41"/>
      <c r="L123" s="28"/>
    </row>
    <row r="127" spans="2:12" s="1" customFormat="1" ht="6.9" customHeight="1">
      <c r="B127" s="42"/>
      <c r="C127" s="43"/>
      <c r="D127" s="43"/>
      <c r="E127" s="43"/>
      <c r="F127" s="43"/>
      <c r="G127" s="43"/>
      <c r="H127" s="43"/>
      <c r="I127" s="110"/>
      <c r="J127" s="43"/>
      <c r="K127" s="43"/>
      <c r="L127" s="28"/>
    </row>
    <row r="128" spans="2:12" s="1" customFormat="1" ht="24.9" customHeight="1">
      <c r="B128" s="28"/>
      <c r="C128" s="17" t="s">
        <v>121</v>
      </c>
      <c r="F128" s="1" t="s">
        <v>738</v>
      </c>
      <c r="I128" s="88"/>
      <c r="L128" s="28"/>
    </row>
    <row r="129" spans="2:63" s="1" customFormat="1" ht="6.9" customHeight="1">
      <c r="B129" s="28"/>
      <c r="I129" s="88"/>
      <c r="L129" s="28"/>
    </row>
    <row r="130" spans="2:63" s="1" customFormat="1" ht="12" customHeight="1">
      <c r="B130" s="28"/>
      <c r="C130" s="23" t="s">
        <v>15</v>
      </c>
      <c r="I130" s="88"/>
      <c r="L130" s="28"/>
    </row>
    <row r="131" spans="2:63" s="1" customFormat="1" ht="16.5" customHeight="1">
      <c r="B131" s="28"/>
      <c r="E131" s="223" t="str">
        <f>E7</f>
        <v>Rekonštrukcia turistického ubytovania - zrubové chatky - CHATKY MONIKA 1 – MONIKA 10</v>
      </c>
      <c r="F131" s="224"/>
      <c r="G131" s="224"/>
      <c r="H131" s="224"/>
      <c r="I131" s="88"/>
      <c r="L131" s="28"/>
    </row>
    <row r="132" spans="2:63" ht="12" customHeight="1">
      <c r="B132" s="16"/>
      <c r="C132" s="23" t="s">
        <v>89</v>
      </c>
      <c r="L132" s="16"/>
    </row>
    <row r="133" spans="2:63" s="1" customFormat="1" ht="16.5" customHeight="1">
      <c r="B133" s="28"/>
      <c r="E133" s="221" t="s">
        <v>90</v>
      </c>
      <c r="F133" s="220"/>
      <c r="G133" s="220"/>
      <c r="H133" s="220"/>
      <c r="I133" s="88"/>
      <c r="L133" s="28"/>
    </row>
    <row r="134" spans="2:63" s="1" customFormat="1" ht="12" customHeight="1">
      <c r="B134" s="28"/>
      <c r="C134" s="23" t="s">
        <v>91</v>
      </c>
      <c r="I134" s="88"/>
      <c r="L134" s="28"/>
    </row>
    <row r="135" spans="2:63" s="1" customFormat="1" ht="16.5" customHeight="1">
      <c r="B135" s="28"/>
      <c r="E135" s="205" t="str">
        <f>E11</f>
        <v>01.01 - Architektonicko-stavebné riešenie</v>
      </c>
      <c r="F135" s="220"/>
      <c r="G135" s="220"/>
      <c r="H135" s="220"/>
      <c r="I135" s="88"/>
      <c r="L135" s="28"/>
    </row>
    <row r="136" spans="2:63" s="1" customFormat="1" ht="6.9" customHeight="1">
      <c r="B136" s="28"/>
      <c r="I136" s="88"/>
      <c r="L136" s="28"/>
    </row>
    <row r="137" spans="2:63" s="1" customFormat="1" ht="12" customHeight="1">
      <c r="B137" s="28"/>
      <c r="C137" s="23" t="s">
        <v>19</v>
      </c>
      <c r="F137" s="21" t="str">
        <f>F14</f>
        <v>k.ú. Snina, p. CKN č. 5713/17 – 5713/26</v>
      </c>
      <c r="I137" s="89" t="s">
        <v>21</v>
      </c>
      <c r="J137" s="48"/>
      <c r="L137" s="28"/>
    </row>
    <row r="138" spans="2:63" s="1" customFormat="1" ht="6.9" customHeight="1">
      <c r="B138" s="28"/>
      <c r="I138" s="88"/>
      <c r="L138" s="28"/>
    </row>
    <row r="139" spans="2:63" s="1" customFormat="1" ht="58.2" customHeight="1">
      <c r="B139" s="28"/>
      <c r="C139" s="23" t="s">
        <v>22</v>
      </c>
      <c r="F139" s="21" t="str">
        <f>E17</f>
        <v>Ladislav JURPÁK, 1.Mája 2055/7, 069 01 Snina</v>
      </c>
      <c r="I139" s="89" t="s">
        <v>28</v>
      </c>
      <c r="J139" s="26" t="str">
        <f>E23</f>
        <v>Ing. Jozef GALANDA, B.Němcovej 2570/21, Snina</v>
      </c>
      <c r="L139" s="28"/>
    </row>
    <row r="140" spans="2:63" s="1" customFormat="1" ht="15.15" customHeight="1">
      <c r="B140" s="28"/>
      <c r="C140" s="23" t="s">
        <v>26</v>
      </c>
      <c r="F140" s="21" t="str">
        <f>IF(E20="","",E20)</f>
        <v>Vyplň údaj</v>
      </c>
      <c r="I140" s="89" t="s">
        <v>31</v>
      </c>
      <c r="J140" s="26"/>
      <c r="L140" s="28"/>
    </row>
    <row r="141" spans="2:63" s="1" customFormat="1" ht="10.35" customHeight="1">
      <c r="B141" s="28"/>
      <c r="I141" s="88"/>
      <c r="L141" s="28"/>
    </row>
    <row r="142" spans="2:63" s="10" customFormat="1" ht="29.25" customHeight="1">
      <c r="B142" s="125"/>
      <c r="C142" s="126" t="s">
        <v>122</v>
      </c>
      <c r="D142" s="127" t="s">
        <v>58</v>
      </c>
      <c r="E142" s="127" t="s">
        <v>54</v>
      </c>
      <c r="F142" s="127" t="s">
        <v>55</v>
      </c>
      <c r="G142" s="127" t="s">
        <v>123</v>
      </c>
      <c r="H142" s="127" t="s">
        <v>124</v>
      </c>
      <c r="I142" s="128" t="s">
        <v>125</v>
      </c>
      <c r="J142" s="129" t="s">
        <v>95</v>
      </c>
      <c r="K142" s="130" t="s">
        <v>126</v>
      </c>
      <c r="L142" s="125"/>
      <c r="M142" s="55" t="s">
        <v>1</v>
      </c>
      <c r="N142" s="56" t="s">
        <v>37</v>
      </c>
      <c r="O142" s="56" t="s">
        <v>127</v>
      </c>
      <c r="P142" s="56" t="s">
        <v>128</v>
      </c>
      <c r="Q142" s="56" t="s">
        <v>129</v>
      </c>
      <c r="R142" s="56" t="s">
        <v>130</v>
      </c>
      <c r="S142" s="56" t="s">
        <v>131</v>
      </c>
      <c r="T142" s="57" t="s">
        <v>132</v>
      </c>
    </row>
    <row r="143" spans="2:63" s="1" customFormat="1" ht="22.95" customHeight="1">
      <c r="B143" s="28"/>
      <c r="C143" s="60" t="s">
        <v>96</v>
      </c>
      <c r="I143" s="88"/>
      <c r="J143" s="131">
        <f>BK143</f>
        <v>0</v>
      </c>
      <c r="L143" s="28"/>
      <c r="M143" s="58"/>
      <c r="N143" s="49"/>
      <c r="O143" s="49"/>
      <c r="P143" s="132">
        <f>P144+P181+P303</f>
        <v>0</v>
      </c>
      <c r="Q143" s="49"/>
      <c r="R143" s="132">
        <f>R144+R181+R303</f>
        <v>168.96729804</v>
      </c>
      <c r="S143" s="49"/>
      <c r="T143" s="133">
        <f>T144+T181+T303</f>
        <v>94.659270499999991</v>
      </c>
      <c r="AT143" s="13" t="s">
        <v>72</v>
      </c>
      <c r="AU143" s="13" t="s">
        <v>97</v>
      </c>
      <c r="BK143" s="134">
        <f>BK144+BK181+BK303</f>
        <v>0</v>
      </c>
    </row>
    <row r="144" spans="2:63" s="11" customFormat="1" ht="25.95" customHeight="1">
      <c r="B144" s="135"/>
      <c r="D144" s="136" t="s">
        <v>72</v>
      </c>
      <c r="E144" s="137" t="s">
        <v>133</v>
      </c>
      <c r="F144" s="137" t="s">
        <v>134</v>
      </c>
      <c r="I144" s="138"/>
      <c r="J144" s="139">
        <f>BK144</f>
        <v>0</v>
      </c>
      <c r="L144" s="135"/>
      <c r="M144" s="140"/>
      <c r="N144" s="141"/>
      <c r="O144" s="141"/>
      <c r="P144" s="142">
        <f>P145+P147+P156+P179</f>
        <v>0</v>
      </c>
      <c r="Q144" s="141"/>
      <c r="R144" s="142">
        <f>R145+R147+R156+R179</f>
        <v>149.11707849999999</v>
      </c>
      <c r="S144" s="141"/>
      <c r="T144" s="143">
        <f>T145+T147+T156+T179</f>
        <v>83.426234999999991</v>
      </c>
      <c r="AR144" s="136" t="s">
        <v>80</v>
      </c>
      <c r="AT144" s="144" t="s">
        <v>72</v>
      </c>
      <c r="AU144" s="144" t="s">
        <v>73</v>
      </c>
      <c r="AY144" s="136" t="s">
        <v>135</v>
      </c>
      <c r="BK144" s="145">
        <f>BK145+BK147+BK156+BK179</f>
        <v>0</v>
      </c>
    </row>
    <row r="145" spans="2:65" s="11" customFormat="1" ht="22.95" customHeight="1">
      <c r="B145" s="135"/>
      <c r="D145" s="136" t="s">
        <v>72</v>
      </c>
      <c r="E145" s="146" t="s">
        <v>136</v>
      </c>
      <c r="F145" s="146" t="s">
        <v>137</v>
      </c>
      <c r="I145" s="138"/>
      <c r="J145" s="147">
        <f>BK145</f>
        <v>0</v>
      </c>
      <c r="L145" s="135"/>
      <c r="M145" s="140"/>
      <c r="N145" s="141"/>
      <c r="O145" s="141"/>
      <c r="P145" s="142">
        <f>P146</f>
        <v>0</v>
      </c>
      <c r="Q145" s="141"/>
      <c r="R145" s="142">
        <f>R146</f>
        <v>7.9529670000000001</v>
      </c>
      <c r="S145" s="141"/>
      <c r="T145" s="143">
        <f>T146</f>
        <v>0</v>
      </c>
      <c r="AR145" s="136" t="s">
        <v>80</v>
      </c>
      <c r="AT145" s="144" t="s">
        <v>72</v>
      </c>
      <c r="AU145" s="144" t="s">
        <v>80</v>
      </c>
      <c r="AY145" s="136" t="s">
        <v>135</v>
      </c>
      <c r="BK145" s="145">
        <f>BK146</f>
        <v>0</v>
      </c>
    </row>
    <row r="146" spans="2:65" s="1" customFormat="1" ht="16.5" customHeight="1">
      <c r="B146" s="148"/>
      <c r="C146" s="149" t="s">
        <v>80</v>
      </c>
      <c r="D146" s="149" t="s">
        <v>138</v>
      </c>
      <c r="E146" s="150" t="s">
        <v>139</v>
      </c>
      <c r="F146" s="151" t="s">
        <v>140</v>
      </c>
      <c r="G146" s="152" t="s">
        <v>141</v>
      </c>
      <c r="H146" s="153">
        <v>110.55</v>
      </c>
      <c r="I146" s="154"/>
      <c r="J146" s="155">
        <f>ROUND(I146*H146,2)</f>
        <v>0</v>
      </c>
      <c r="K146" s="151" t="s">
        <v>142</v>
      </c>
      <c r="L146" s="28"/>
      <c r="M146" s="156" t="s">
        <v>1</v>
      </c>
      <c r="N146" s="157" t="s">
        <v>39</v>
      </c>
      <c r="O146" s="51"/>
      <c r="P146" s="158">
        <f>O146*H146</f>
        <v>0</v>
      </c>
      <c r="Q146" s="158">
        <v>7.1940000000000004E-2</v>
      </c>
      <c r="R146" s="158">
        <f>Q146*H146</f>
        <v>7.9529670000000001</v>
      </c>
      <c r="S146" s="158">
        <v>0</v>
      </c>
      <c r="T146" s="159">
        <f>S146*H146</f>
        <v>0</v>
      </c>
      <c r="AR146" s="160" t="s">
        <v>143</v>
      </c>
      <c r="AT146" s="160" t="s">
        <v>138</v>
      </c>
      <c r="AU146" s="160" t="s">
        <v>86</v>
      </c>
      <c r="AY146" s="13" t="s">
        <v>135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3" t="s">
        <v>86</v>
      </c>
      <c r="BK146" s="161">
        <f>ROUND(I146*H146,2)</f>
        <v>0</v>
      </c>
      <c r="BL146" s="13" t="s">
        <v>143</v>
      </c>
      <c r="BM146" s="160" t="s">
        <v>144</v>
      </c>
    </row>
    <row r="147" spans="2:65" s="11" customFormat="1" ht="22.95" customHeight="1">
      <c r="B147" s="135"/>
      <c r="D147" s="136" t="s">
        <v>72</v>
      </c>
      <c r="E147" s="146" t="s">
        <v>145</v>
      </c>
      <c r="F147" s="146" t="s">
        <v>146</v>
      </c>
      <c r="I147" s="138"/>
      <c r="J147" s="147">
        <f>BK147</f>
        <v>0</v>
      </c>
      <c r="L147" s="135"/>
      <c r="M147" s="140"/>
      <c r="N147" s="141"/>
      <c r="O147" s="141"/>
      <c r="P147" s="142">
        <f>SUM(P148:P155)</f>
        <v>0</v>
      </c>
      <c r="Q147" s="141"/>
      <c r="R147" s="142">
        <f>SUM(R148:R155)</f>
        <v>140.3172715</v>
      </c>
      <c r="S147" s="141"/>
      <c r="T147" s="143">
        <f>SUM(T148:T155)</f>
        <v>0</v>
      </c>
      <c r="AR147" s="136" t="s">
        <v>80</v>
      </c>
      <c r="AT147" s="144" t="s">
        <v>72</v>
      </c>
      <c r="AU147" s="144" t="s">
        <v>80</v>
      </c>
      <c r="AY147" s="136" t="s">
        <v>135</v>
      </c>
      <c r="BK147" s="145">
        <f>SUM(BK148:BK155)</f>
        <v>0</v>
      </c>
    </row>
    <row r="148" spans="2:65" s="1" customFormat="1" ht="24" customHeight="1">
      <c r="B148" s="148"/>
      <c r="C148" s="149" t="s">
        <v>86</v>
      </c>
      <c r="D148" s="149" t="s">
        <v>138</v>
      </c>
      <c r="E148" s="150" t="s">
        <v>147</v>
      </c>
      <c r="F148" s="151" t="s">
        <v>148</v>
      </c>
      <c r="G148" s="152" t="s">
        <v>141</v>
      </c>
      <c r="H148" s="153">
        <v>4.55</v>
      </c>
      <c r="I148" s="154"/>
      <c r="J148" s="155">
        <f t="shared" ref="J148:J155" si="0">ROUND(I148*H148,2)</f>
        <v>0</v>
      </c>
      <c r="K148" s="151" t="s">
        <v>142</v>
      </c>
      <c r="L148" s="28"/>
      <c r="M148" s="156" t="s">
        <v>1</v>
      </c>
      <c r="N148" s="157" t="s">
        <v>39</v>
      </c>
      <c r="O148" s="51"/>
      <c r="P148" s="158">
        <f t="shared" ref="P148:P155" si="1">O148*H148</f>
        <v>0</v>
      </c>
      <c r="Q148" s="158">
        <v>7.5520000000000004E-2</v>
      </c>
      <c r="R148" s="158">
        <f t="shared" ref="R148:R155" si="2">Q148*H148</f>
        <v>0.34361599999999998</v>
      </c>
      <c r="S148" s="158">
        <v>0</v>
      </c>
      <c r="T148" s="159">
        <f t="shared" ref="T148:T155" si="3">S148*H148</f>
        <v>0</v>
      </c>
      <c r="AR148" s="160" t="s">
        <v>143</v>
      </c>
      <c r="AT148" s="160" t="s">
        <v>138</v>
      </c>
      <c r="AU148" s="160" t="s">
        <v>86</v>
      </c>
      <c r="AY148" s="13" t="s">
        <v>135</v>
      </c>
      <c r="BE148" s="161">
        <f t="shared" ref="BE148:BE155" si="4">IF(N148="základná",J148,0)</f>
        <v>0</v>
      </c>
      <c r="BF148" s="161">
        <f t="shared" ref="BF148:BF155" si="5">IF(N148="znížená",J148,0)</f>
        <v>0</v>
      </c>
      <c r="BG148" s="161">
        <f t="shared" ref="BG148:BG155" si="6">IF(N148="zákl. prenesená",J148,0)</f>
        <v>0</v>
      </c>
      <c r="BH148" s="161">
        <f t="shared" ref="BH148:BH155" si="7">IF(N148="zníž. prenesená",J148,0)</f>
        <v>0</v>
      </c>
      <c r="BI148" s="161">
        <f t="shared" ref="BI148:BI155" si="8">IF(N148="nulová",J148,0)</f>
        <v>0</v>
      </c>
      <c r="BJ148" s="13" t="s">
        <v>86</v>
      </c>
      <c r="BK148" s="161">
        <f t="shared" ref="BK148:BK155" si="9">ROUND(I148*H148,2)</f>
        <v>0</v>
      </c>
      <c r="BL148" s="13" t="s">
        <v>143</v>
      </c>
      <c r="BM148" s="160" t="s">
        <v>149</v>
      </c>
    </row>
    <row r="149" spans="2:65" s="1" customFormat="1" ht="24" customHeight="1">
      <c r="B149" s="148"/>
      <c r="C149" s="149" t="s">
        <v>136</v>
      </c>
      <c r="D149" s="149" t="s">
        <v>138</v>
      </c>
      <c r="E149" s="150" t="s">
        <v>150</v>
      </c>
      <c r="F149" s="151" t="s">
        <v>151</v>
      </c>
      <c r="G149" s="152" t="s">
        <v>141</v>
      </c>
      <c r="H149" s="153">
        <v>138.30000000000001</v>
      </c>
      <c r="I149" s="154"/>
      <c r="J149" s="155">
        <f t="shared" si="0"/>
        <v>0</v>
      </c>
      <c r="K149" s="151" t="s">
        <v>142</v>
      </c>
      <c r="L149" s="28"/>
      <c r="M149" s="156" t="s">
        <v>1</v>
      </c>
      <c r="N149" s="157" t="s">
        <v>39</v>
      </c>
      <c r="O149" s="51"/>
      <c r="P149" s="158">
        <f t="shared" si="1"/>
        <v>0</v>
      </c>
      <c r="Q149" s="158">
        <v>4.15E-3</v>
      </c>
      <c r="R149" s="158">
        <f t="shared" si="2"/>
        <v>0.57394500000000004</v>
      </c>
      <c r="S149" s="158">
        <v>0</v>
      </c>
      <c r="T149" s="159">
        <f t="shared" si="3"/>
        <v>0</v>
      </c>
      <c r="AR149" s="160" t="s">
        <v>143</v>
      </c>
      <c r="AT149" s="160" t="s">
        <v>138</v>
      </c>
      <c r="AU149" s="160" t="s">
        <v>86</v>
      </c>
      <c r="AY149" s="13" t="s">
        <v>135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3" t="s">
        <v>86</v>
      </c>
      <c r="BK149" s="161">
        <f t="shared" si="9"/>
        <v>0</v>
      </c>
      <c r="BL149" s="13" t="s">
        <v>143</v>
      </c>
      <c r="BM149" s="160" t="s">
        <v>152</v>
      </c>
    </row>
    <row r="150" spans="2:65" s="1" customFormat="1" ht="24" customHeight="1">
      <c r="B150" s="148"/>
      <c r="C150" s="149" t="s">
        <v>143</v>
      </c>
      <c r="D150" s="149" t="s">
        <v>138</v>
      </c>
      <c r="E150" s="150" t="s">
        <v>153</v>
      </c>
      <c r="F150" s="151" t="s">
        <v>154</v>
      </c>
      <c r="G150" s="152" t="s">
        <v>141</v>
      </c>
      <c r="H150" s="153">
        <v>333.3</v>
      </c>
      <c r="I150" s="154"/>
      <c r="J150" s="155">
        <f t="shared" si="0"/>
        <v>0</v>
      </c>
      <c r="K150" s="151" t="s">
        <v>142</v>
      </c>
      <c r="L150" s="28"/>
      <c r="M150" s="156" t="s">
        <v>1</v>
      </c>
      <c r="N150" s="157" t="s">
        <v>39</v>
      </c>
      <c r="O150" s="51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AR150" s="160" t="s">
        <v>143</v>
      </c>
      <c r="AT150" s="160" t="s">
        <v>138</v>
      </c>
      <c r="AU150" s="160" t="s">
        <v>86</v>
      </c>
      <c r="AY150" s="13" t="s">
        <v>135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3" t="s">
        <v>86</v>
      </c>
      <c r="BK150" s="161">
        <f t="shared" si="9"/>
        <v>0</v>
      </c>
      <c r="BL150" s="13" t="s">
        <v>143</v>
      </c>
      <c r="BM150" s="160" t="s">
        <v>155</v>
      </c>
    </row>
    <row r="151" spans="2:65" s="1" customFormat="1" ht="16.5" customHeight="1">
      <c r="B151" s="148"/>
      <c r="C151" s="162" t="s">
        <v>156</v>
      </c>
      <c r="D151" s="162" t="s">
        <v>157</v>
      </c>
      <c r="E151" s="163" t="s">
        <v>158</v>
      </c>
      <c r="F151" s="164" t="s">
        <v>159</v>
      </c>
      <c r="G151" s="165" t="s">
        <v>141</v>
      </c>
      <c r="H151" s="166">
        <v>383.29500000000002</v>
      </c>
      <c r="I151" s="167"/>
      <c r="J151" s="168">
        <f t="shared" si="0"/>
        <v>0</v>
      </c>
      <c r="K151" s="164" t="s">
        <v>142</v>
      </c>
      <c r="L151" s="169"/>
      <c r="M151" s="170" t="s">
        <v>1</v>
      </c>
      <c r="N151" s="171" t="s">
        <v>39</v>
      </c>
      <c r="O151" s="51"/>
      <c r="P151" s="158">
        <f t="shared" si="1"/>
        <v>0</v>
      </c>
      <c r="Q151" s="158">
        <v>1E-4</v>
      </c>
      <c r="R151" s="158">
        <f t="shared" si="2"/>
        <v>3.8329500000000002E-2</v>
      </c>
      <c r="S151" s="158">
        <v>0</v>
      </c>
      <c r="T151" s="159">
        <f t="shared" si="3"/>
        <v>0</v>
      </c>
      <c r="AR151" s="160" t="s">
        <v>160</v>
      </c>
      <c r="AT151" s="160" t="s">
        <v>157</v>
      </c>
      <c r="AU151" s="160" t="s">
        <v>86</v>
      </c>
      <c r="AY151" s="13" t="s">
        <v>135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3" t="s">
        <v>86</v>
      </c>
      <c r="BK151" s="161">
        <f t="shared" si="9"/>
        <v>0</v>
      </c>
      <c r="BL151" s="13" t="s">
        <v>143</v>
      </c>
      <c r="BM151" s="160" t="s">
        <v>161</v>
      </c>
    </row>
    <row r="152" spans="2:65" s="1" customFormat="1" ht="24" customHeight="1">
      <c r="B152" s="148"/>
      <c r="C152" s="149" t="s">
        <v>145</v>
      </c>
      <c r="D152" s="149" t="s">
        <v>138</v>
      </c>
      <c r="E152" s="150" t="s">
        <v>162</v>
      </c>
      <c r="F152" s="151" t="s">
        <v>163</v>
      </c>
      <c r="G152" s="152" t="s">
        <v>141</v>
      </c>
      <c r="H152" s="153">
        <v>365.6</v>
      </c>
      <c r="I152" s="154"/>
      <c r="J152" s="155">
        <f t="shared" si="0"/>
        <v>0</v>
      </c>
      <c r="K152" s="151" t="s">
        <v>142</v>
      </c>
      <c r="L152" s="28"/>
      <c r="M152" s="156" t="s">
        <v>1</v>
      </c>
      <c r="N152" s="157" t="s">
        <v>39</v>
      </c>
      <c r="O152" s="51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AR152" s="160" t="s">
        <v>143</v>
      </c>
      <c r="AT152" s="160" t="s">
        <v>138</v>
      </c>
      <c r="AU152" s="160" t="s">
        <v>86</v>
      </c>
      <c r="AY152" s="13" t="s">
        <v>135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3" t="s">
        <v>86</v>
      </c>
      <c r="BK152" s="161">
        <f t="shared" si="9"/>
        <v>0</v>
      </c>
      <c r="BL152" s="13" t="s">
        <v>143</v>
      </c>
      <c r="BM152" s="160" t="s">
        <v>164</v>
      </c>
    </row>
    <row r="153" spans="2:65" s="1" customFormat="1" ht="16.5" customHeight="1">
      <c r="B153" s="148"/>
      <c r="C153" s="149" t="s">
        <v>165</v>
      </c>
      <c r="D153" s="149" t="s">
        <v>138</v>
      </c>
      <c r="E153" s="150" t="s">
        <v>166</v>
      </c>
      <c r="F153" s="151" t="s">
        <v>167</v>
      </c>
      <c r="G153" s="152" t="s">
        <v>141</v>
      </c>
      <c r="H153" s="153">
        <v>698.9</v>
      </c>
      <c r="I153" s="154"/>
      <c r="J153" s="155">
        <f t="shared" si="0"/>
        <v>0</v>
      </c>
      <c r="K153" s="151" t="s">
        <v>142</v>
      </c>
      <c r="L153" s="28"/>
      <c r="M153" s="156" t="s">
        <v>1</v>
      </c>
      <c r="N153" s="157" t="s">
        <v>39</v>
      </c>
      <c r="O153" s="51"/>
      <c r="P153" s="158">
        <f t="shared" si="1"/>
        <v>0</v>
      </c>
      <c r="Q153" s="158">
        <v>0.10299999999999999</v>
      </c>
      <c r="R153" s="158">
        <f t="shared" si="2"/>
        <v>71.986699999999999</v>
      </c>
      <c r="S153" s="158">
        <v>0</v>
      </c>
      <c r="T153" s="159">
        <f t="shared" si="3"/>
        <v>0</v>
      </c>
      <c r="AR153" s="160" t="s">
        <v>143</v>
      </c>
      <c r="AT153" s="160" t="s">
        <v>138</v>
      </c>
      <c r="AU153" s="160" t="s">
        <v>86</v>
      </c>
      <c r="AY153" s="13" t="s">
        <v>135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3" t="s">
        <v>86</v>
      </c>
      <c r="BK153" s="161">
        <f t="shared" si="9"/>
        <v>0</v>
      </c>
      <c r="BL153" s="13" t="s">
        <v>143</v>
      </c>
      <c r="BM153" s="160" t="s">
        <v>168</v>
      </c>
    </row>
    <row r="154" spans="2:65" s="1" customFormat="1" ht="24" customHeight="1">
      <c r="B154" s="148"/>
      <c r="C154" s="149" t="s">
        <v>160</v>
      </c>
      <c r="D154" s="149" t="s">
        <v>138</v>
      </c>
      <c r="E154" s="150" t="s">
        <v>169</v>
      </c>
      <c r="F154" s="151" t="s">
        <v>170</v>
      </c>
      <c r="G154" s="152" t="s">
        <v>141</v>
      </c>
      <c r="H154" s="153">
        <v>272.10000000000002</v>
      </c>
      <c r="I154" s="154"/>
      <c r="J154" s="155">
        <f t="shared" si="0"/>
        <v>0</v>
      </c>
      <c r="K154" s="151" t="s">
        <v>142</v>
      </c>
      <c r="L154" s="28"/>
      <c r="M154" s="156" t="s">
        <v>1</v>
      </c>
      <c r="N154" s="157" t="s">
        <v>39</v>
      </c>
      <c r="O154" s="51"/>
      <c r="P154" s="158">
        <f t="shared" si="1"/>
        <v>0</v>
      </c>
      <c r="Q154" s="158">
        <v>0.24761</v>
      </c>
      <c r="R154" s="158">
        <f t="shared" si="2"/>
        <v>67.37468100000001</v>
      </c>
      <c r="S154" s="158">
        <v>0</v>
      </c>
      <c r="T154" s="159">
        <f t="shared" si="3"/>
        <v>0</v>
      </c>
      <c r="AR154" s="160" t="s">
        <v>143</v>
      </c>
      <c r="AT154" s="160" t="s">
        <v>138</v>
      </c>
      <c r="AU154" s="160" t="s">
        <v>86</v>
      </c>
      <c r="AY154" s="13" t="s">
        <v>135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3" t="s">
        <v>86</v>
      </c>
      <c r="BK154" s="161">
        <f t="shared" si="9"/>
        <v>0</v>
      </c>
      <c r="BL154" s="13" t="s">
        <v>143</v>
      </c>
      <c r="BM154" s="160" t="s">
        <v>171</v>
      </c>
    </row>
    <row r="155" spans="2:65" s="1" customFormat="1" ht="24" customHeight="1">
      <c r="B155" s="148"/>
      <c r="C155" s="149" t="s">
        <v>172</v>
      </c>
      <c r="D155" s="149" t="s">
        <v>138</v>
      </c>
      <c r="E155" s="150" t="s">
        <v>173</v>
      </c>
      <c r="F155" s="151" t="s">
        <v>174</v>
      </c>
      <c r="G155" s="152" t="s">
        <v>141</v>
      </c>
      <c r="H155" s="153">
        <v>45.8</v>
      </c>
      <c r="I155" s="154"/>
      <c r="J155" s="155">
        <f t="shared" si="0"/>
        <v>0</v>
      </c>
      <c r="K155" s="151" t="s">
        <v>1</v>
      </c>
      <c r="L155" s="28"/>
      <c r="M155" s="156" t="s">
        <v>1</v>
      </c>
      <c r="N155" s="157" t="s">
        <v>39</v>
      </c>
      <c r="O155" s="51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AR155" s="160" t="s">
        <v>143</v>
      </c>
      <c r="AT155" s="160" t="s">
        <v>138</v>
      </c>
      <c r="AU155" s="160" t="s">
        <v>86</v>
      </c>
      <c r="AY155" s="13" t="s">
        <v>135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3" t="s">
        <v>86</v>
      </c>
      <c r="BK155" s="161">
        <f t="shared" si="9"/>
        <v>0</v>
      </c>
      <c r="BL155" s="13" t="s">
        <v>143</v>
      </c>
      <c r="BM155" s="160" t="s">
        <v>175</v>
      </c>
    </row>
    <row r="156" spans="2:65" s="11" customFormat="1" ht="22.95" customHeight="1">
      <c r="B156" s="135"/>
      <c r="D156" s="136" t="s">
        <v>72</v>
      </c>
      <c r="E156" s="146" t="s">
        <v>172</v>
      </c>
      <c r="F156" s="146" t="s">
        <v>176</v>
      </c>
      <c r="I156" s="138"/>
      <c r="J156" s="147">
        <f>BK156</f>
        <v>0</v>
      </c>
      <c r="L156" s="135"/>
      <c r="M156" s="140"/>
      <c r="N156" s="141"/>
      <c r="O156" s="141"/>
      <c r="P156" s="142">
        <f>SUM(P157:P178)</f>
        <v>0</v>
      </c>
      <c r="Q156" s="141"/>
      <c r="R156" s="142">
        <f>SUM(R157:R178)</f>
        <v>0.84684000000000015</v>
      </c>
      <c r="S156" s="141"/>
      <c r="T156" s="143">
        <f>SUM(T157:T178)</f>
        <v>83.426234999999991</v>
      </c>
      <c r="AR156" s="136" t="s">
        <v>80</v>
      </c>
      <c r="AT156" s="144" t="s">
        <v>72</v>
      </c>
      <c r="AU156" s="144" t="s">
        <v>80</v>
      </c>
      <c r="AY156" s="136" t="s">
        <v>135</v>
      </c>
      <c r="BK156" s="145">
        <f>SUM(BK157:BK178)</f>
        <v>0</v>
      </c>
    </row>
    <row r="157" spans="2:65" s="1" customFormat="1" ht="24" customHeight="1">
      <c r="B157" s="148"/>
      <c r="C157" s="149" t="s">
        <v>177</v>
      </c>
      <c r="D157" s="149" t="s">
        <v>138</v>
      </c>
      <c r="E157" s="150" t="s">
        <v>178</v>
      </c>
      <c r="F157" s="151" t="s">
        <v>179</v>
      </c>
      <c r="G157" s="152" t="s">
        <v>141</v>
      </c>
      <c r="H157" s="153">
        <v>426.8</v>
      </c>
      <c r="I157" s="154"/>
      <c r="J157" s="155">
        <f t="shared" ref="J157:J178" si="10">ROUND(I157*H157,2)</f>
        <v>0</v>
      </c>
      <c r="K157" s="151" t="s">
        <v>142</v>
      </c>
      <c r="L157" s="28"/>
      <c r="M157" s="156" t="s">
        <v>1</v>
      </c>
      <c r="N157" s="157" t="s">
        <v>39</v>
      </c>
      <c r="O157" s="51"/>
      <c r="P157" s="158">
        <f t="shared" ref="P157:P178" si="11">O157*H157</f>
        <v>0</v>
      </c>
      <c r="Q157" s="158">
        <v>1.92E-3</v>
      </c>
      <c r="R157" s="158">
        <f t="shared" ref="R157:R178" si="12">Q157*H157</f>
        <v>0.81945600000000007</v>
      </c>
      <c r="S157" s="158">
        <v>0</v>
      </c>
      <c r="T157" s="159">
        <f t="shared" ref="T157:T178" si="13">S157*H157</f>
        <v>0</v>
      </c>
      <c r="AR157" s="160" t="s">
        <v>143</v>
      </c>
      <c r="AT157" s="160" t="s">
        <v>138</v>
      </c>
      <c r="AU157" s="160" t="s">
        <v>86</v>
      </c>
      <c r="AY157" s="13" t="s">
        <v>135</v>
      </c>
      <c r="BE157" s="161">
        <f t="shared" ref="BE157:BE178" si="14">IF(N157="základná",J157,0)</f>
        <v>0</v>
      </c>
      <c r="BF157" s="161">
        <f t="shared" ref="BF157:BF178" si="15">IF(N157="znížená",J157,0)</f>
        <v>0</v>
      </c>
      <c r="BG157" s="161">
        <f t="shared" ref="BG157:BG178" si="16">IF(N157="zákl. prenesená",J157,0)</f>
        <v>0</v>
      </c>
      <c r="BH157" s="161">
        <f t="shared" ref="BH157:BH178" si="17">IF(N157="zníž. prenesená",J157,0)</f>
        <v>0</v>
      </c>
      <c r="BI157" s="161">
        <f t="shared" ref="BI157:BI178" si="18">IF(N157="nulová",J157,0)</f>
        <v>0</v>
      </c>
      <c r="BJ157" s="13" t="s">
        <v>86</v>
      </c>
      <c r="BK157" s="161">
        <f t="shared" ref="BK157:BK178" si="19">ROUND(I157*H157,2)</f>
        <v>0</v>
      </c>
      <c r="BL157" s="13" t="s">
        <v>143</v>
      </c>
      <c r="BM157" s="160" t="s">
        <v>180</v>
      </c>
    </row>
    <row r="158" spans="2:65" s="1" customFormat="1" ht="16.5" customHeight="1">
      <c r="B158" s="148"/>
      <c r="C158" s="149" t="s">
        <v>181</v>
      </c>
      <c r="D158" s="149" t="s">
        <v>138</v>
      </c>
      <c r="E158" s="150" t="s">
        <v>182</v>
      </c>
      <c r="F158" s="151" t="s">
        <v>183</v>
      </c>
      <c r="G158" s="152" t="s">
        <v>141</v>
      </c>
      <c r="H158" s="153">
        <v>426.8</v>
      </c>
      <c r="I158" s="154"/>
      <c r="J158" s="155">
        <f t="shared" si="10"/>
        <v>0</v>
      </c>
      <c r="K158" s="151" t="s">
        <v>142</v>
      </c>
      <c r="L158" s="28"/>
      <c r="M158" s="156" t="s">
        <v>1</v>
      </c>
      <c r="N158" s="157" t="s">
        <v>39</v>
      </c>
      <c r="O158" s="51"/>
      <c r="P158" s="158">
        <f t="shared" si="11"/>
        <v>0</v>
      </c>
      <c r="Q158" s="158">
        <v>5.0000000000000002E-5</v>
      </c>
      <c r="R158" s="158">
        <f t="shared" si="12"/>
        <v>2.1340000000000001E-2</v>
      </c>
      <c r="S158" s="158">
        <v>0</v>
      </c>
      <c r="T158" s="159">
        <f t="shared" si="13"/>
        <v>0</v>
      </c>
      <c r="AR158" s="160" t="s">
        <v>143</v>
      </c>
      <c r="AT158" s="160" t="s">
        <v>138</v>
      </c>
      <c r="AU158" s="160" t="s">
        <v>86</v>
      </c>
      <c r="AY158" s="13" t="s">
        <v>135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3" t="s">
        <v>86</v>
      </c>
      <c r="BK158" s="161">
        <f t="shared" si="19"/>
        <v>0</v>
      </c>
      <c r="BL158" s="13" t="s">
        <v>143</v>
      </c>
      <c r="BM158" s="160" t="s">
        <v>184</v>
      </c>
    </row>
    <row r="159" spans="2:65" s="1" customFormat="1" ht="36" customHeight="1">
      <c r="B159" s="148"/>
      <c r="C159" s="149" t="s">
        <v>185</v>
      </c>
      <c r="D159" s="149" t="s">
        <v>138</v>
      </c>
      <c r="E159" s="150" t="s">
        <v>186</v>
      </c>
      <c r="F159" s="151" t="s">
        <v>187</v>
      </c>
      <c r="G159" s="152" t="s">
        <v>188</v>
      </c>
      <c r="H159" s="153">
        <v>18.28</v>
      </c>
      <c r="I159" s="154"/>
      <c r="J159" s="155">
        <f t="shared" si="10"/>
        <v>0</v>
      </c>
      <c r="K159" s="151" t="s">
        <v>142</v>
      </c>
      <c r="L159" s="28"/>
      <c r="M159" s="156" t="s">
        <v>1</v>
      </c>
      <c r="N159" s="157" t="s">
        <v>39</v>
      </c>
      <c r="O159" s="51"/>
      <c r="P159" s="158">
        <f t="shared" si="11"/>
        <v>0</v>
      </c>
      <c r="Q159" s="158">
        <v>0</v>
      </c>
      <c r="R159" s="158">
        <f t="shared" si="12"/>
        <v>0</v>
      </c>
      <c r="S159" s="158">
        <v>2</v>
      </c>
      <c r="T159" s="159">
        <f t="shared" si="13"/>
        <v>36.56</v>
      </c>
      <c r="AR159" s="160" t="s">
        <v>143</v>
      </c>
      <c r="AT159" s="160" t="s">
        <v>138</v>
      </c>
      <c r="AU159" s="160" t="s">
        <v>86</v>
      </c>
      <c r="AY159" s="13" t="s">
        <v>135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3" t="s">
        <v>86</v>
      </c>
      <c r="BK159" s="161">
        <f t="shared" si="19"/>
        <v>0</v>
      </c>
      <c r="BL159" s="13" t="s">
        <v>143</v>
      </c>
      <c r="BM159" s="160" t="s">
        <v>189</v>
      </c>
    </row>
    <row r="160" spans="2:65" s="1" customFormat="1" ht="24" customHeight="1">
      <c r="B160" s="148"/>
      <c r="C160" s="149" t="s">
        <v>190</v>
      </c>
      <c r="D160" s="149" t="s">
        <v>138</v>
      </c>
      <c r="E160" s="150" t="s">
        <v>191</v>
      </c>
      <c r="F160" s="151" t="s">
        <v>192</v>
      </c>
      <c r="G160" s="152" t="s">
        <v>141</v>
      </c>
      <c r="H160" s="153">
        <v>604.4</v>
      </c>
      <c r="I160" s="154"/>
      <c r="J160" s="155">
        <f t="shared" si="10"/>
        <v>0</v>
      </c>
      <c r="K160" s="151" t="s">
        <v>1</v>
      </c>
      <c r="L160" s="28"/>
      <c r="M160" s="156" t="s">
        <v>1</v>
      </c>
      <c r="N160" s="157" t="s">
        <v>39</v>
      </c>
      <c r="O160" s="51"/>
      <c r="P160" s="158">
        <f t="shared" si="11"/>
        <v>0</v>
      </c>
      <c r="Q160" s="158">
        <v>1.0000000000000001E-5</v>
      </c>
      <c r="R160" s="158">
        <f t="shared" si="12"/>
        <v>6.0439999999999999E-3</v>
      </c>
      <c r="S160" s="158">
        <v>0</v>
      </c>
      <c r="T160" s="159">
        <f t="shared" si="13"/>
        <v>0</v>
      </c>
      <c r="AR160" s="160" t="s">
        <v>143</v>
      </c>
      <c r="AT160" s="160" t="s">
        <v>138</v>
      </c>
      <c r="AU160" s="160" t="s">
        <v>86</v>
      </c>
      <c r="AY160" s="13" t="s">
        <v>135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3" t="s">
        <v>86</v>
      </c>
      <c r="BK160" s="161">
        <f t="shared" si="19"/>
        <v>0</v>
      </c>
      <c r="BL160" s="13" t="s">
        <v>143</v>
      </c>
      <c r="BM160" s="160" t="s">
        <v>193</v>
      </c>
    </row>
    <row r="161" spans="2:65" s="1" customFormat="1" ht="24" customHeight="1">
      <c r="B161" s="148"/>
      <c r="C161" s="149" t="s">
        <v>194</v>
      </c>
      <c r="D161" s="149" t="s">
        <v>138</v>
      </c>
      <c r="E161" s="150" t="s">
        <v>195</v>
      </c>
      <c r="F161" s="151" t="s">
        <v>196</v>
      </c>
      <c r="G161" s="152" t="s">
        <v>141</v>
      </c>
      <c r="H161" s="153">
        <v>93.5</v>
      </c>
      <c r="I161" s="154"/>
      <c r="J161" s="155">
        <f t="shared" si="10"/>
        <v>0</v>
      </c>
      <c r="K161" s="151" t="s">
        <v>142</v>
      </c>
      <c r="L161" s="28"/>
      <c r="M161" s="156" t="s">
        <v>1</v>
      </c>
      <c r="N161" s="157" t="s">
        <v>39</v>
      </c>
      <c r="O161" s="51"/>
      <c r="P161" s="158">
        <f t="shared" si="11"/>
        <v>0</v>
      </c>
      <c r="Q161" s="158">
        <v>0</v>
      </c>
      <c r="R161" s="158">
        <f t="shared" si="12"/>
        <v>0</v>
      </c>
      <c r="S161" s="158">
        <v>0.02</v>
      </c>
      <c r="T161" s="159">
        <f t="shared" si="13"/>
        <v>1.87</v>
      </c>
      <c r="AR161" s="160" t="s">
        <v>143</v>
      </c>
      <c r="AT161" s="160" t="s">
        <v>138</v>
      </c>
      <c r="AU161" s="160" t="s">
        <v>86</v>
      </c>
      <c r="AY161" s="13" t="s">
        <v>135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3" t="s">
        <v>86</v>
      </c>
      <c r="BK161" s="161">
        <f t="shared" si="19"/>
        <v>0</v>
      </c>
      <c r="BL161" s="13" t="s">
        <v>143</v>
      </c>
      <c r="BM161" s="160" t="s">
        <v>197</v>
      </c>
    </row>
    <row r="162" spans="2:65" s="1" customFormat="1" ht="24" customHeight="1">
      <c r="B162" s="148"/>
      <c r="C162" s="149" t="s">
        <v>198</v>
      </c>
      <c r="D162" s="149" t="s">
        <v>138</v>
      </c>
      <c r="E162" s="150" t="s">
        <v>199</v>
      </c>
      <c r="F162" s="151" t="s">
        <v>200</v>
      </c>
      <c r="G162" s="152" t="s">
        <v>141</v>
      </c>
      <c r="H162" s="153">
        <v>272.10000000000002</v>
      </c>
      <c r="I162" s="154"/>
      <c r="J162" s="155">
        <f t="shared" si="10"/>
        <v>0</v>
      </c>
      <c r="K162" s="151" t="s">
        <v>142</v>
      </c>
      <c r="L162" s="28"/>
      <c r="M162" s="156" t="s">
        <v>1</v>
      </c>
      <c r="N162" s="157" t="s">
        <v>39</v>
      </c>
      <c r="O162" s="51"/>
      <c r="P162" s="158">
        <f t="shared" si="11"/>
        <v>0</v>
      </c>
      <c r="Q162" s="158">
        <v>0</v>
      </c>
      <c r="R162" s="158">
        <f t="shared" si="12"/>
        <v>0</v>
      </c>
      <c r="S162" s="158">
        <v>2.5000000000000001E-2</v>
      </c>
      <c r="T162" s="159">
        <f t="shared" si="13"/>
        <v>6.8025000000000011</v>
      </c>
      <c r="AR162" s="160" t="s">
        <v>143</v>
      </c>
      <c r="AT162" s="160" t="s">
        <v>138</v>
      </c>
      <c r="AU162" s="160" t="s">
        <v>86</v>
      </c>
      <c r="AY162" s="13" t="s">
        <v>135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3" t="s">
        <v>86</v>
      </c>
      <c r="BK162" s="161">
        <f t="shared" si="19"/>
        <v>0</v>
      </c>
      <c r="BL162" s="13" t="s">
        <v>143</v>
      </c>
      <c r="BM162" s="160" t="s">
        <v>201</v>
      </c>
    </row>
    <row r="163" spans="2:65" s="1" customFormat="1" ht="24" customHeight="1">
      <c r="B163" s="148"/>
      <c r="C163" s="149" t="s">
        <v>202</v>
      </c>
      <c r="D163" s="149" t="s">
        <v>138</v>
      </c>
      <c r="E163" s="150" t="s">
        <v>203</v>
      </c>
      <c r="F163" s="151" t="s">
        <v>204</v>
      </c>
      <c r="G163" s="152" t="s">
        <v>188</v>
      </c>
      <c r="H163" s="153">
        <v>26.664000000000001</v>
      </c>
      <c r="I163" s="154"/>
      <c r="J163" s="155">
        <f t="shared" si="10"/>
        <v>0</v>
      </c>
      <c r="K163" s="151" t="s">
        <v>142</v>
      </c>
      <c r="L163" s="28"/>
      <c r="M163" s="156" t="s">
        <v>1</v>
      </c>
      <c r="N163" s="157" t="s">
        <v>39</v>
      </c>
      <c r="O163" s="51"/>
      <c r="P163" s="158">
        <f t="shared" si="11"/>
        <v>0</v>
      </c>
      <c r="Q163" s="158">
        <v>0</v>
      </c>
      <c r="R163" s="158">
        <f t="shared" si="12"/>
        <v>0</v>
      </c>
      <c r="S163" s="158">
        <v>0.95</v>
      </c>
      <c r="T163" s="159">
        <f t="shared" si="13"/>
        <v>25.3308</v>
      </c>
      <c r="AR163" s="160" t="s">
        <v>143</v>
      </c>
      <c r="AT163" s="160" t="s">
        <v>138</v>
      </c>
      <c r="AU163" s="160" t="s">
        <v>86</v>
      </c>
      <c r="AY163" s="13" t="s">
        <v>135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3" t="s">
        <v>86</v>
      </c>
      <c r="BK163" s="161">
        <f t="shared" si="19"/>
        <v>0</v>
      </c>
      <c r="BL163" s="13" t="s">
        <v>143</v>
      </c>
      <c r="BM163" s="160" t="s">
        <v>205</v>
      </c>
    </row>
    <row r="164" spans="2:65" s="1" customFormat="1" ht="24" customHeight="1">
      <c r="B164" s="148"/>
      <c r="C164" s="149" t="s">
        <v>206</v>
      </c>
      <c r="D164" s="149" t="s">
        <v>138</v>
      </c>
      <c r="E164" s="150" t="s">
        <v>207</v>
      </c>
      <c r="F164" s="151" t="s">
        <v>208</v>
      </c>
      <c r="G164" s="152" t="s">
        <v>209</v>
      </c>
      <c r="H164" s="153">
        <v>137.4</v>
      </c>
      <c r="I164" s="154"/>
      <c r="J164" s="155">
        <f t="shared" si="10"/>
        <v>0</v>
      </c>
      <c r="K164" s="151" t="s">
        <v>142</v>
      </c>
      <c r="L164" s="28"/>
      <c r="M164" s="156" t="s">
        <v>1</v>
      </c>
      <c r="N164" s="157" t="s">
        <v>39</v>
      </c>
      <c r="O164" s="51"/>
      <c r="P164" s="158">
        <f t="shared" si="11"/>
        <v>0</v>
      </c>
      <c r="Q164" s="158">
        <v>0</v>
      </c>
      <c r="R164" s="158">
        <f t="shared" si="12"/>
        <v>0</v>
      </c>
      <c r="S164" s="158">
        <v>1.2E-2</v>
      </c>
      <c r="T164" s="159">
        <f t="shared" si="13"/>
        <v>1.6488</v>
      </c>
      <c r="AR164" s="160" t="s">
        <v>143</v>
      </c>
      <c r="AT164" s="160" t="s">
        <v>138</v>
      </c>
      <c r="AU164" s="160" t="s">
        <v>86</v>
      </c>
      <c r="AY164" s="13" t="s">
        <v>135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3" t="s">
        <v>86</v>
      </c>
      <c r="BK164" s="161">
        <f t="shared" si="19"/>
        <v>0</v>
      </c>
      <c r="BL164" s="13" t="s">
        <v>143</v>
      </c>
      <c r="BM164" s="160" t="s">
        <v>210</v>
      </c>
    </row>
    <row r="165" spans="2:65" s="1" customFormat="1" ht="24" customHeight="1">
      <c r="B165" s="148"/>
      <c r="C165" s="149" t="s">
        <v>211</v>
      </c>
      <c r="D165" s="149" t="s">
        <v>138</v>
      </c>
      <c r="E165" s="150" t="s">
        <v>212</v>
      </c>
      <c r="F165" s="151" t="s">
        <v>213</v>
      </c>
      <c r="G165" s="152" t="s">
        <v>214</v>
      </c>
      <c r="H165" s="153">
        <v>30</v>
      </c>
      <c r="I165" s="154"/>
      <c r="J165" s="155">
        <f t="shared" si="10"/>
        <v>0</v>
      </c>
      <c r="K165" s="151" t="s">
        <v>142</v>
      </c>
      <c r="L165" s="28"/>
      <c r="M165" s="156" t="s">
        <v>1</v>
      </c>
      <c r="N165" s="157" t="s">
        <v>39</v>
      </c>
      <c r="O165" s="51"/>
      <c r="P165" s="158">
        <f t="shared" si="11"/>
        <v>0</v>
      </c>
      <c r="Q165" s="158">
        <v>0</v>
      </c>
      <c r="R165" s="158">
        <f t="shared" si="12"/>
        <v>0</v>
      </c>
      <c r="S165" s="158">
        <v>2.4E-2</v>
      </c>
      <c r="T165" s="159">
        <f t="shared" si="13"/>
        <v>0.72</v>
      </c>
      <c r="AR165" s="160" t="s">
        <v>143</v>
      </c>
      <c r="AT165" s="160" t="s">
        <v>138</v>
      </c>
      <c r="AU165" s="160" t="s">
        <v>86</v>
      </c>
      <c r="AY165" s="13" t="s">
        <v>135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3" t="s">
        <v>86</v>
      </c>
      <c r="BK165" s="161">
        <f t="shared" si="19"/>
        <v>0</v>
      </c>
      <c r="BL165" s="13" t="s">
        <v>143</v>
      </c>
      <c r="BM165" s="160" t="s">
        <v>215</v>
      </c>
    </row>
    <row r="166" spans="2:65" s="1" customFormat="1" ht="24" customHeight="1">
      <c r="B166" s="148"/>
      <c r="C166" s="149" t="s">
        <v>216</v>
      </c>
      <c r="D166" s="149" t="s">
        <v>138</v>
      </c>
      <c r="E166" s="150" t="s">
        <v>217</v>
      </c>
      <c r="F166" s="151" t="s">
        <v>218</v>
      </c>
      <c r="G166" s="152" t="s">
        <v>141</v>
      </c>
      <c r="H166" s="153">
        <v>9.4499999999999993</v>
      </c>
      <c r="I166" s="154"/>
      <c r="J166" s="155">
        <f t="shared" si="10"/>
        <v>0</v>
      </c>
      <c r="K166" s="151" t="s">
        <v>142</v>
      </c>
      <c r="L166" s="28"/>
      <c r="M166" s="156" t="s">
        <v>1</v>
      </c>
      <c r="N166" s="157" t="s">
        <v>39</v>
      </c>
      <c r="O166" s="51"/>
      <c r="P166" s="158">
        <f t="shared" si="11"/>
        <v>0</v>
      </c>
      <c r="Q166" s="158">
        <v>0</v>
      </c>
      <c r="R166" s="158">
        <f t="shared" si="12"/>
        <v>0</v>
      </c>
      <c r="S166" s="158">
        <v>4.1000000000000002E-2</v>
      </c>
      <c r="T166" s="159">
        <f t="shared" si="13"/>
        <v>0.38744999999999996</v>
      </c>
      <c r="AR166" s="160" t="s">
        <v>143</v>
      </c>
      <c r="AT166" s="160" t="s">
        <v>138</v>
      </c>
      <c r="AU166" s="160" t="s">
        <v>86</v>
      </c>
      <c r="AY166" s="13" t="s">
        <v>135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3" t="s">
        <v>86</v>
      </c>
      <c r="BK166" s="161">
        <f t="shared" si="19"/>
        <v>0</v>
      </c>
      <c r="BL166" s="13" t="s">
        <v>143</v>
      </c>
      <c r="BM166" s="160" t="s">
        <v>219</v>
      </c>
    </row>
    <row r="167" spans="2:65" s="1" customFormat="1" ht="24" customHeight="1">
      <c r="B167" s="148"/>
      <c r="C167" s="149" t="s">
        <v>7</v>
      </c>
      <c r="D167" s="149" t="s">
        <v>138</v>
      </c>
      <c r="E167" s="150" t="s">
        <v>220</v>
      </c>
      <c r="F167" s="151" t="s">
        <v>221</v>
      </c>
      <c r="G167" s="152" t="s">
        <v>141</v>
      </c>
      <c r="H167" s="153">
        <v>11.654999999999999</v>
      </c>
      <c r="I167" s="154"/>
      <c r="J167" s="155">
        <f t="shared" si="10"/>
        <v>0</v>
      </c>
      <c r="K167" s="151" t="s">
        <v>142</v>
      </c>
      <c r="L167" s="28"/>
      <c r="M167" s="156" t="s">
        <v>1</v>
      </c>
      <c r="N167" s="157" t="s">
        <v>39</v>
      </c>
      <c r="O167" s="51"/>
      <c r="P167" s="158">
        <f t="shared" si="11"/>
        <v>0</v>
      </c>
      <c r="Q167" s="158">
        <v>0</v>
      </c>
      <c r="R167" s="158">
        <f t="shared" si="12"/>
        <v>0</v>
      </c>
      <c r="S167" s="158">
        <v>3.1E-2</v>
      </c>
      <c r="T167" s="159">
        <f t="shared" si="13"/>
        <v>0.36130499999999999</v>
      </c>
      <c r="AR167" s="160" t="s">
        <v>143</v>
      </c>
      <c r="AT167" s="160" t="s">
        <v>138</v>
      </c>
      <c r="AU167" s="160" t="s">
        <v>86</v>
      </c>
      <c r="AY167" s="13" t="s">
        <v>135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3" t="s">
        <v>86</v>
      </c>
      <c r="BK167" s="161">
        <f t="shared" si="19"/>
        <v>0</v>
      </c>
      <c r="BL167" s="13" t="s">
        <v>143</v>
      </c>
      <c r="BM167" s="160" t="s">
        <v>222</v>
      </c>
    </row>
    <row r="168" spans="2:65" s="1" customFormat="1" ht="24" customHeight="1">
      <c r="B168" s="148"/>
      <c r="C168" s="149" t="s">
        <v>223</v>
      </c>
      <c r="D168" s="149" t="s">
        <v>138</v>
      </c>
      <c r="E168" s="150" t="s">
        <v>224</v>
      </c>
      <c r="F168" s="151" t="s">
        <v>225</v>
      </c>
      <c r="G168" s="152" t="s">
        <v>141</v>
      </c>
      <c r="H168" s="153">
        <v>47.28</v>
      </c>
      <c r="I168" s="154"/>
      <c r="J168" s="155">
        <f t="shared" si="10"/>
        <v>0</v>
      </c>
      <c r="K168" s="151" t="s">
        <v>142</v>
      </c>
      <c r="L168" s="28"/>
      <c r="M168" s="156" t="s">
        <v>1</v>
      </c>
      <c r="N168" s="157" t="s">
        <v>39</v>
      </c>
      <c r="O168" s="51"/>
      <c r="P168" s="158">
        <f t="shared" si="11"/>
        <v>0</v>
      </c>
      <c r="Q168" s="158">
        <v>0</v>
      </c>
      <c r="R168" s="158">
        <f t="shared" si="12"/>
        <v>0</v>
      </c>
      <c r="S168" s="158">
        <v>7.5999999999999998E-2</v>
      </c>
      <c r="T168" s="159">
        <f t="shared" si="13"/>
        <v>3.59328</v>
      </c>
      <c r="AR168" s="160" t="s">
        <v>143</v>
      </c>
      <c r="AT168" s="160" t="s">
        <v>138</v>
      </c>
      <c r="AU168" s="160" t="s">
        <v>86</v>
      </c>
      <c r="AY168" s="13" t="s">
        <v>135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3" t="s">
        <v>86</v>
      </c>
      <c r="BK168" s="161">
        <f t="shared" si="19"/>
        <v>0</v>
      </c>
      <c r="BL168" s="13" t="s">
        <v>143</v>
      </c>
      <c r="BM168" s="160" t="s">
        <v>226</v>
      </c>
    </row>
    <row r="169" spans="2:65" s="1" customFormat="1" ht="36" customHeight="1">
      <c r="B169" s="148"/>
      <c r="C169" s="149" t="s">
        <v>227</v>
      </c>
      <c r="D169" s="149" t="s">
        <v>138</v>
      </c>
      <c r="E169" s="150" t="s">
        <v>228</v>
      </c>
      <c r="F169" s="151" t="s">
        <v>229</v>
      </c>
      <c r="G169" s="152" t="s">
        <v>209</v>
      </c>
      <c r="H169" s="153">
        <v>45.5</v>
      </c>
      <c r="I169" s="154"/>
      <c r="J169" s="155">
        <f t="shared" si="10"/>
        <v>0</v>
      </c>
      <c r="K169" s="151" t="s">
        <v>142</v>
      </c>
      <c r="L169" s="28"/>
      <c r="M169" s="156" t="s">
        <v>1</v>
      </c>
      <c r="N169" s="157" t="s">
        <v>39</v>
      </c>
      <c r="O169" s="51"/>
      <c r="P169" s="158">
        <f t="shared" si="11"/>
        <v>0</v>
      </c>
      <c r="Q169" s="158">
        <v>0</v>
      </c>
      <c r="R169" s="158">
        <f t="shared" si="12"/>
        <v>0</v>
      </c>
      <c r="S169" s="158">
        <v>6.0000000000000001E-3</v>
      </c>
      <c r="T169" s="159">
        <f t="shared" si="13"/>
        <v>0.27300000000000002</v>
      </c>
      <c r="AR169" s="160" t="s">
        <v>143</v>
      </c>
      <c r="AT169" s="160" t="s">
        <v>138</v>
      </c>
      <c r="AU169" s="160" t="s">
        <v>86</v>
      </c>
      <c r="AY169" s="13" t="s">
        <v>135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3" t="s">
        <v>86</v>
      </c>
      <c r="BK169" s="161">
        <f t="shared" si="19"/>
        <v>0</v>
      </c>
      <c r="BL169" s="13" t="s">
        <v>143</v>
      </c>
      <c r="BM169" s="160" t="s">
        <v>230</v>
      </c>
    </row>
    <row r="170" spans="2:65" s="1" customFormat="1" ht="36" customHeight="1">
      <c r="B170" s="148"/>
      <c r="C170" s="149" t="s">
        <v>231</v>
      </c>
      <c r="D170" s="149" t="s">
        <v>138</v>
      </c>
      <c r="E170" s="150" t="s">
        <v>232</v>
      </c>
      <c r="F170" s="151" t="s">
        <v>233</v>
      </c>
      <c r="G170" s="152" t="s">
        <v>141</v>
      </c>
      <c r="H170" s="153">
        <v>61.95</v>
      </c>
      <c r="I170" s="154"/>
      <c r="J170" s="155">
        <f t="shared" si="10"/>
        <v>0</v>
      </c>
      <c r="K170" s="151" t="s">
        <v>142</v>
      </c>
      <c r="L170" s="28"/>
      <c r="M170" s="156" t="s">
        <v>1</v>
      </c>
      <c r="N170" s="157" t="s">
        <v>39</v>
      </c>
      <c r="O170" s="51"/>
      <c r="P170" s="158">
        <f t="shared" si="11"/>
        <v>0</v>
      </c>
      <c r="Q170" s="158">
        <v>0</v>
      </c>
      <c r="R170" s="158">
        <f t="shared" si="12"/>
        <v>0</v>
      </c>
      <c r="S170" s="158">
        <v>6.8000000000000005E-2</v>
      </c>
      <c r="T170" s="159">
        <f t="shared" si="13"/>
        <v>4.2126000000000001</v>
      </c>
      <c r="AR170" s="160" t="s">
        <v>143</v>
      </c>
      <c r="AT170" s="160" t="s">
        <v>138</v>
      </c>
      <c r="AU170" s="160" t="s">
        <v>86</v>
      </c>
      <c r="AY170" s="13" t="s">
        <v>135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3" t="s">
        <v>86</v>
      </c>
      <c r="BK170" s="161">
        <f t="shared" si="19"/>
        <v>0</v>
      </c>
      <c r="BL170" s="13" t="s">
        <v>143</v>
      </c>
      <c r="BM170" s="160" t="s">
        <v>234</v>
      </c>
    </row>
    <row r="171" spans="2:65" s="1" customFormat="1" ht="24" customHeight="1">
      <c r="B171" s="148"/>
      <c r="C171" s="149" t="s">
        <v>235</v>
      </c>
      <c r="D171" s="149" t="s">
        <v>138</v>
      </c>
      <c r="E171" s="150" t="s">
        <v>236</v>
      </c>
      <c r="F171" s="151" t="s">
        <v>237</v>
      </c>
      <c r="G171" s="152" t="s">
        <v>141</v>
      </c>
      <c r="H171" s="153">
        <v>333.3</v>
      </c>
      <c r="I171" s="154"/>
      <c r="J171" s="155">
        <f t="shared" si="10"/>
        <v>0</v>
      </c>
      <c r="K171" s="151" t="s">
        <v>1</v>
      </c>
      <c r="L171" s="28"/>
      <c r="M171" s="156" t="s">
        <v>1</v>
      </c>
      <c r="N171" s="157" t="s">
        <v>39</v>
      </c>
      <c r="O171" s="51"/>
      <c r="P171" s="158">
        <f t="shared" si="11"/>
        <v>0</v>
      </c>
      <c r="Q171" s="158">
        <v>0</v>
      </c>
      <c r="R171" s="158">
        <f t="shared" si="12"/>
        <v>0</v>
      </c>
      <c r="S171" s="158">
        <v>5.0000000000000001E-3</v>
      </c>
      <c r="T171" s="159">
        <f t="shared" si="13"/>
        <v>1.6665000000000001</v>
      </c>
      <c r="AR171" s="160" t="s">
        <v>143</v>
      </c>
      <c r="AT171" s="160" t="s">
        <v>138</v>
      </c>
      <c r="AU171" s="160" t="s">
        <v>86</v>
      </c>
      <c r="AY171" s="13" t="s">
        <v>135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3" t="s">
        <v>86</v>
      </c>
      <c r="BK171" s="161">
        <f t="shared" si="19"/>
        <v>0</v>
      </c>
      <c r="BL171" s="13" t="s">
        <v>143</v>
      </c>
      <c r="BM171" s="160" t="s">
        <v>238</v>
      </c>
    </row>
    <row r="172" spans="2:65" s="1" customFormat="1" ht="16.5" customHeight="1">
      <c r="B172" s="148"/>
      <c r="C172" s="149" t="s">
        <v>239</v>
      </c>
      <c r="D172" s="149" t="s">
        <v>138</v>
      </c>
      <c r="E172" s="150" t="s">
        <v>240</v>
      </c>
      <c r="F172" s="151" t="s">
        <v>241</v>
      </c>
      <c r="G172" s="152" t="s">
        <v>242</v>
      </c>
      <c r="H172" s="153">
        <v>94.659000000000006</v>
      </c>
      <c r="I172" s="154"/>
      <c r="J172" s="155">
        <f t="shared" si="10"/>
        <v>0</v>
      </c>
      <c r="K172" s="151" t="s">
        <v>142</v>
      </c>
      <c r="L172" s="28"/>
      <c r="M172" s="156" t="s">
        <v>1</v>
      </c>
      <c r="N172" s="157" t="s">
        <v>39</v>
      </c>
      <c r="O172" s="51"/>
      <c r="P172" s="158">
        <f t="shared" si="11"/>
        <v>0</v>
      </c>
      <c r="Q172" s="158">
        <v>0</v>
      </c>
      <c r="R172" s="158">
        <f t="shared" si="12"/>
        <v>0</v>
      </c>
      <c r="S172" s="158">
        <v>0</v>
      </c>
      <c r="T172" s="159">
        <f t="shared" si="13"/>
        <v>0</v>
      </c>
      <c r="AR172" s="160" t="s">
        <v>143</v>
      </c>
      <c r="AT172" s="160" t="s">
        <v>138</v>
      </c>
      <c r="AU172" s="160" t="s">
        <v>86</v>
      </c>
      <c r="AY172" s="13" t="s">
        <v>135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3" t="s">
        <v>86</v>
      </c>
      <c r="BK172" s="161">
        <f t="shared" si="19"/>
        <v>0</v>
      </c>
      <c r="BL172" s="13" t="s">
        <v>143</v>
      </c>
      <c r="BM172" s="160" t="s">
        <v>243</v>
      </c>
    </row>
    <row r="173" spans="2:65" s="1" customFormat="1" ht="24" customHeight="1">
      <c r="B173" s="148"/>
      <c r="C173" s="149" t="s">
        <v>244</v>
      </c>
      <c r="D173" s="149" t="s">
        <v>138</v>
      </c>
      <c r="E173" s="150" t="s">
        <v>245</v>
      </c>
      <c r="F173" s="151" t="s">
        <v>246</v>
      </c>
      <c r="G173" s="152" t="s">
        <v>242</v>
      </c>
      <c r="H173" s="153">
        <v>1325.2260000000001</v>
      </c>
      <c r="I173" s="154"/>
      <c r="J173" s="155">
        <f t="shared" si="10"/>
        <v>0</v>
      </c>
      <c r="K173" s="151" t="s">
        <v>142</v>
      </c>
      <c r="L173" s="28"/>
      <c r="M173" s="156" t="s">
        <v>1</v>
      </c>
      <c r="N173" s="157" t="s">
        <v>39</v>
      </c>
      <c r="O173" s="51"/>
      <c r="P173" s="158">
        <f t="shared" si="11"/>
        <v>0</v>
      </c>
      <c r="Q173" s="158">
        <v>0</v>
      </c>
      <c r="R173" s="158">
        <f t="shared" si="12"/>
        <v>0</v>
      </c>
      <c r="S173" s="158">
        <v>0</v>
      </c>
      <c r="T173" s="159">
        <f t="shared" si="13"/>
        <v>0</v>
      </c>
      <c r="AR173" s="160" t="s">
        <v>143</v>
      </c>
      <c r="AT173" s="160" t="s">
        <v>138</v>
      </c>
      <c r="AU173" s="160" t="s">
        <v>86</v>
      </c>
      <c r="AY173" s="13" t="s">
        <v>135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3" t="s">
        <v>86</v>
      </c>
      <c r="BK173" s="161">
        <f t="shared" si="19"/>
        <v>0</v>
      </c>
      <c r="BL173" s="13" t="s">
        <v>143</v>
      </c>
      <c r="BM173" s="160" t="s">
        <v>247</v>
      </c>
    </row>
    <row r="174" spans="2:65" s="1" customFormat="1" ht="24" customHeight="1">
      <c r="B174" s="148"/>
      <c r="C174" s="149" t="s">
        <v>248</v>
      </c>
      <c r="D174" s="149" t="s">
        <v>138</v>
      </c>
      <c r="E174" s="150" t="s">
        <v>249</v>
      </c>
      <c r="F174" s="151" t="s">
        <v>250</v>
      </c>
      <c r="G174" s="152" t="s">
        <v>242</v>
      </c>
      <c r="H174" s="153">
        <v>94.659000000000006</v>
      </c>
      <c r="I174" s="154"/>
      <c r="J174" s="155">
        <f t="shared" si="10"/>
        <v>0</v>
      </c>
      <c r="K174" s="151" t="s">
        <v>142</v>
      </c>
      <c r="L174" s="28"/>
      <c r="M174" s="156" t="s">
        <v>1</v>
      </c>
      <c r="N174" s="157" t="s">
        <v>39</v>
      </c>
      <c r="O174" s="51"/>
      <c r="P174" s="158">
        <f t="shared" si="11"/>
        <v>0</v>
      </c>
      <c r="Q174" s="158">
        <v>0</v>
      </c>
      <c r="R174" s="158">
        <f t="shared" si="12"/>
        <v>0</v>
      </c>
      <c r="S174" s="158">
        <v>0</v>
      </c>
      <c r="T174" s="159">
        <f t="shared" si="13"/>
        <v>0</v>
      </c>
      <c r="AR174" s="160" t="s">
        <v>143</v>
      </c>
      <c r="AT174" s="160" t="s">
        <v>138</v>
      </c>
      <c r="AU174" s="160" t="s">
        <v>86</v>
      </c>
      <c r="AY174" s="13" t="s">
        <v>135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3" t="s">
        <v>86</v>
      </c>
      <c r="BK174" s="161">
        <f t="shared" si="19"/>
        <v>0</v>
      </c>
      <c r="BL174" s="13" t="s">
        <v>143</v>
      </c>
      <c r="BM174" s="160" t="s">
        <v>251</v>
      </c>
    </row>
    <row r="175" spans="2:65" s="1" customFormat="1" ht="24" customHeight="1">
      <c r="B175" s="148"/>
      <c r="C175" s="149" t="s">
        <v>252</v>
      </c>
      <c r="D175" s="149" t="s">
        <v>138</v>
      </c>
      <c r="E175" s="150" t="s">
        <v>253</v>
      </c>
      <c r="F175" s="151" t="s">
        <v>254</v>
      </c>
      <c r="G175" s="152" t="s">
        <v>242</v>
      </c>
      <c r="H175" s="153">
        <v>189.31800000000001</v>
      </c>
      <c r="I175" s="154"/>
      <c r="J175" s="155">
        <f t="shared" si="10"/>
        <v>0</v>
      </c>
      <c r="K175" s="151" t="s">
        <v>142</v>
      </c>
      <c r="L175" s="28"/>
      <c r="M175" s="156" t="s">
        <v>1</v>
      </c>
      <c r="N175" s="157" t="s">
        <v>39</v>
      </c>
      <c r="O175" s="51"/>
      <c r="P175" s="158">
        <f t="shared" si="11"/>
        <v>0</v>
      </c>
      <c r="Q175" s="158">
        <v>0</v>
      </c>
      <c r="R175" s="158">
        <f t="shared" si="12"/>
        <v>0</v>
      </c>
      <c r="S175" s="158">
        <v>0</v>
      </c>
      <c r="T175" s="159">
        <f t="shared" si="13"/>
        <v>0</v>
      </c>
      <c r="AR175" s="160" t="s">
        <v>143</v>
      </c>
      <c r="AT175" s="160" t="s">
        <v>138</v>
      </c>
      <c r="AU175" s="160" t="s">
        <v>86</v>
      </c>
      <c r="AY175" s="13" t="s">
        <v>135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3" t="s">
        <v>86</v>
      </c>
      <c r="BK175" s="161">
        <f t="shared" si="19"/>
        <v>0</v>
      </c>
      <c r="BL175" s="13" t="s">
        <v>143</v>
      </c>
      <c r="BM175" s="160" t="s">
        <v>255</v>
      </c>
    </row>
    <row r="176" spans="2:65" s="1" customFormat="1" ht="24" customHeight="1">
      <c r="B176" s="148"/>
      <c r="C176" s="149" t="s">
        <v>256</v>
      </c>
      <c r="D176" s="149" t="s">
        <v>138</v>
      </c>
      <c r="E176" s="150" t="s">
        <v>257</v>
      </c>
      <c r="F176" s="151" t="s">
        <v>258</v>
      </c>
      <c r="G176" s="152" t="s">
        <v>242</v>
      </c>
      <c r="H176" s="153">
        <v>82.659000000000006</v>
      </c>
      <c r="I176" s="154"/>
      <c r="J176" s="155">
        <f t="shared" si="10"/>
        <v>0</v>
      </c>
      <c r="K176" s="151" t="s">
        <v>142</v>
      </c>
      <c r="L176" s="28"/>
      <c r="M176" s="156" t="s">
        <v>1</v>
      </c>
      <c r="N176" s="157" t="s">
        <v>39</v>
      </c>
      <c r="O176" s="51"/>
      <c r="P176" s="158">
        <f t="shared" si="11"/>
        <v>0</v>
      </c>
      <c r="Q176" s="158">
        <v>0</v>
      </c>
      <c r="R176" s="158">
        <f t="shared" si="12"/>
        <v>0</v>
      </c>
      <c r="S176" s="158">
        <v>0</v>
      </c>
      <c r="T176" s="159">
        <f t="shared" si="13"/>
        <v>0</v>
      </c>
      <c r="AR176" s="160" t="s">
        <v>143</v>
      </c>
      <c r="AT176" s="160" t="s">
        <v>138</v>
      </c>
      <c r="AU176" s="160" t="s">
        <v>86</v>
      </c>
      <c r="AY176" s="13" t="s">
        <v>135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3" t="s">
        <v>86</v>
      </c>
      <c r="BK176" s="161">
        <f t="shared" si="19"/>
        <v>0</v>
      </c>
      <c r="BL176" s="13" t="s">
        <v>143</v>
      </c>
      <c r="BM176" s="160" t="s">
        <v>259</v>
      </c>
    </row>
    <row r="177" spans="2:65" s="1" customFormat="1" ht="24" customHeight="1">
      <c r="B177" s="148"/>
      <c r="C177" s="149" t="s">
        <v>260</v>
      </c>
      <c r="D177" s="149" t="s">
        <v>138</v>
      </c>
      <c r="E177" s="150" t="s">
        <v>261</v>
      </c>
      <c r="F177" s="151" t="s">
        <v>262</v>
      </c>
      <c r="G177" s="152" t="s">
        <v>242</v>
      </c>
      <c r="H177" s="153">
        <v>10.333</v>
      </c>
      <c r="I177" s="154"/>
      <c r="J177" s="155">
        <f t="shared" si="10"/>
        <v>0</v>
      </c>
      <c r="K177" s="151" t="s">
        <v>142</v>
      </c>
      <c r="L177" s="28"/>
      <c r="M177" s="156" t="s">
        <v>1</v>
      </c>
      <c r="N177" s="157" t="s">
        <v>39</v>
      </c>
      <c r="O177" s="51"/>
      <c r="P177" s="158">
        <f t="shared" si="11"/>
        <v>0</v>
      </c>
      <c r="Q177" s="158">
        <v>0</v>
      </c>
      <c r="R177" s="158">
        <f t="shared" si="12"/>
        <v>0</v>
      </c>
      <c r="S177" s="158">
        <v>0</v>
      </c>
      <c r="T177" s="159">
        <f t="shared" si="13"/>
        <v>0</v>
      </c>
      <c r="AR177" s="160" t="s">
        <v>143</v>
      </c>
      <c r="AT177" s="160" t="s">
        <v>138</v>
      </c>
      <c r="AU177" s="160" t="s">
        <v>86</v>
      </c>
      <c r="AY177" s="13" t="s">
        <v>135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3" t="s">
        <v>86</v>
      </c>
      <c r="BK177" s="161">
        <f t="shared" si="19"/>
        <v>0</v>
      </c>
      <c r="BL177" s="13" t="s">
        <v>143</v>
      </c>
      <c r="BM177" s="160" t="s">
        <v>263</v>
      </c>
    </row>
    <row r="178" spans="2:65" s="1" customFormat="1" ht="24" customHeight="1">
      <c r="B178" s="148"/>
      <c r="C178" s="149" t="s">
        <v>264</v>
      </c>
      <c r="D178" s="149" t="s">
        <v>138</v>
      </c>
      <c r="E178" s="150" t="s">
        <v>265</v>
      </c>
      <c r="F178" s="151" t="s">
        <v>266</v>
      </c>
      <c r="G178" s="152" t="s">
        <v>242</v>
      </c>
      <c r="H178" s="153">
        <v>1.667</v>
      </c>
      <c r="I178" s="154"/>
      <c r="J178" s="155">
        <f t="shared" si="10"/>
        <v>0</v>
      </c>
      <c r="K178" s="151" t="s">
        <v>142</v>
      </c>
      <c r="L178" s="28"/>
      <c r="M178" s="156" t="s">
        <v>1</v>
      </c>
      <c r="N178" s="157" t="s">
        <v>39</v>
      </c>
      <c r="O178" s="51"/>
      <c r="P178" s="158">
        <f t="shared" si="11"/>
        <v>0</v>
      </c>
      <c r="Q178" s="158">
        <v>0</v>
      </c>
      <c r="R178" s="158">
        <f t="shared" si="12"/>
        <v>0</v>
      </c>
      <c r="S178" s="158">
        <v>0</v>
      </c>
      <c r="T178" s="159">
        <f t="shared" si="13"/>
        <v>0</v>
      </c>
      <c r="AR178" s="160" t="s">
        <v>143</v>
      </c>
      <c r="AT178" s="160" t="s">
        <v>138</v>
      </c>
      <c r="AU178" s="160" t="s">
        <v>86</v>
      </c>
      <c r="AY178" s="13" t="s">
        <v>135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3" t="s">
        <v>86</v>
      </c>
      <c r="BK178" s="161">
        <f t="shared" si="19"/>
        <v>0</v>
      </c>
      <c r="BL178" s="13" t="s">
        <v>143</v>
      </c>
      <c r="BM178" s="160" t="s">
        <v>267</v>
      </c>
    </row>
    <row r="179" spans="2:65" s="11" customFormat="1" ht="22.95" customHeight="1">
      <c r="B179" s="135"/>
      <c r="D179" s="136" t="s">
        <v>72</v>
      </c>
      <c r="E179" s="146" t="s">
        <v>268</v>
      </c>
      <c r="F179" s="146" t="s">
        <v>269</v>
      </c>
      <c r="I179" s="138"/>
      <c r="J179" s="147">
        <f>BK179</f>
        <v>0</v>
      </c>
      <c r="L179" s="135"/>
      <c r="M179" s="140"/>
      <c r="N179" s="141"/>
      <c r="O179" s="141"/>
      <c r="P179" s="142">
        <f>P180</f>
        <v>0</v>
      </c>
      <c r="Q179" s="141"/>
      <c r="R179" s="142">
        <f>R180</f>
        <v>0</v>
      </c>
      <c r="S179" s="141"/>
      <c r="T179" s="143">
        <f>T180</f>
        <v>0</v>
      </c>
      <c r="AR179" s="136" t="s">
        <v>80</v>
      </c>
      <c r="AT179" s="144" t="s">
        <v>72</v>
      </c>
      <c r="AU179" s="144" t="s">
        <v>80</v>
      </c>
      <c r="AY179" s="136" t="s">
        <v>135</v>
      </c>
      <c r="BK179" s="145">
        <f>BK180</f>
        <v>0</v>
      </c>
    </row>
    <row r="180" spans="2:65" s="1" customFormat="1" ht="24" customHeight="1">
      <c r="B180" s="148"/>
      <c r="C180" s="149" t="s">
        <v>270</v>
      </c>
      <c r="D180" s="149" t="s">
        <v>138</v>
      </c>
      <c r="E180" s="150" t="s">
        <v>271</v>
      </c>
      <c r="F180" s="151" t="s">
        <v>272</v>
      </c>
      <c r="G180" s="152" t="s">
        <v>242</v>
      </c>
      <c r="H180" s="153">
        <v>149.11699999999999</v>
      </c>
      <c r="I180" s="154"/>
      <c r="J180" s="155">
        <f>ROUND(I180*H180,2)</f>
        <v>0</v>
      </c>
      <c r="K180" s="151" t="s">
        <v>142</v>
      </c>
      <c r="L180" s="28"/>
      <c r="M180" s="156" t="s">
        <v>1</v>
      </c>
      <c r="N180" s="157" t="s">
        <v>39</v>
      </c>
      <c r="O180" s="51"/>
      <c r="P180" s="158">
        <f>O180*H180</f>
        <v>0</v>
      </c>
      <c r="Q180" s="158">
        <v>0</v>
      </c>
      <c r="R180" s="158">
        <f>Q180*H180</f>
        <v>0</v>
      </c>
      <c r="S180" s="158">
        <v>0</v>
      </c>
      <c r="T180" s="159">
        <f>S180*H180</f>
        <v>0</v>
      </c>
      <c r="AR180" s="160" t="s">
        <v>143</v>
      </c>
      <c r="AT180" s="160" t="s">
        <v>138</v>
      </c>
      <c r="AU180" s="160" t="s">
        <v>86</v>
      </c>
      <c r="AY180" s="13" t="s">
        <v>135</v>
      </c>
      <c r="BE180" s="161">
        <f>IF(N180="základná",J180,0)</f>
        <v>0</v>
      </c>
      <c r="BF180" s="161">
        <f>IF(N180="znížená",J180,0)</f>
        <v>0</v>
      </c>
      <c r="BG180" s="161">
        <f>IF(N180="zákl. prenesená",J180,0)</f>
        <v>0</v>
      </c>
      <c r="BH180" s="161">
        <f>IF(N180="zníž. prenesená",J180,0)</f>
        <v>0</v>
      </c>
      <c r="BI180" s="161">
        <f>IF(N180="nulová",J180,0)</f>
        <v>0</v>
      </c>
      <c r="BJ180" s="13" t="s">
        <v>86</v>
      </c>
      <c r="BK180" s="161">
        <f>ROUND(I180*H180,2)</f>
        <v>0</v>
      </c>
      <c r="BL180" s="13" t="s">
        <v>143</v>
      </c>
      <c r="BM180" s="160" t="s">
        <v>273</v>
      </c>
    </row>
    <row r="181" spans="2:65" s="11" customFormat="1" ht="25.95" customHeight="1">
      <c r="B181" s="135"/>
      <c r="D181" s="136" t="s">
        <v>72</v>
      </c>
      <c r="E181" s="137" t="s">
        <v>274</v>
      </c>
      <c r="F181" s="137" t="s">
        <v>275</v>
      </c>
      <c r="I181" s="138"/>
      <c r="J181" s="139">
        <f>BK181</f>
        <v>0</v>
      </c>
      <c r="L181" s="135"/>
      <c r="M181" s="140"/>
      <c r="N181" s="141"/>
      <c r="O181" s="141"/>
      <c r="P181" s="142">
        <f>P182+P190+P197+P206+P215+P243+P250+P254+P273+P276+P279+P285+P291+P295+P300</f>
        <v>0</v>
      </c>
      <c r="Q181" s="141"/>
      <c r="R181" s="142">
        <f>R182+R190+R197+R206+R215+R243+R250+R254+R273+R276+R279+R285+R291+R295+R300</f>
        <v>19.850219539999998</v>
      </c>
      <c r="S181" s="141"/>
      <c r="T181" s="143">
        <f>T182+T190+T197+T206+T215+T243+T250+T254+T273+T276+T279+T285+T291+T295+T300</f>
        <v>11.2330355</v>
      </c>
      <c r="AR181" s="136" t="s">
        <v>86</v>
      </c>
      <c r="AT181" s="144" t="s">
        <v>72</v>
      </c>
      <c r="AU181" s="144" t="s">
        <v>73</v>
      </c>
      <c r="AY181" s="136" t="s">
        <v>135</v>
      </c>
      <c r="BK181" s="145">
        <f>BK182+BK190+BK197+BK206+BK215+BK243+BK250+BK254+BK273+BK276+BK279+BK285+BK291+BK295+BK300</f>
        <v>0</v>
      </c>
    </row>
    <row r="182" spans="2:65" s="11" customFormat="1" ht="22.95" customHeight="1">
      <c r="B182" s="135"/>
      <c r="D182" s="136" t="s">
        <v>72</v>
      </c>
      <c r="E182" s="146" t="s">
        <v>276</v>
      </c>
      <c r="F182" s="146" t="s">
        <v>277</v>
      </c>
      <c r="I182" s="138"/>
      <c r="J182" s="147">
        <f>BK182</f>
        <v>0</v>
      </c>
      <c r="L182" s="135"/>
      <c r="M182" s="140"/>
      <c r="N182" s="141"/>
      <c r="O182" s="141"/>
      <c r="P182" s="142">
        <f>SUM(P183:P189)</f>
        <v>0</v>
      </c>
      <c r="Q182" s="141"/>
      <c r="R182" s="142">
        <f>SUM(R183:R189)</f>
        <v>2.27694895</v>
      </c>
      <c r="S182" s="141"/>
      <c r="T182" s="143">
        <f>SUM(T183:T189)</f>
        <v>0</v>
      </c>
      <c r="AR182" s="136" t="s">
        <v>86</v>
      </c>
      <c r="AT182" s="144" t="s">
        <v>72</v>
      </c>
      <c r="AU182" s="144" t="s">
        <v>80</v>
      </c>
      <c r="AY182" s="136" t="s">
        <v>135</v>
      </c>
      <c r="BK182" s="145">
        <f>SUM(BK183:BK189)</f>
        <v>0</v>
      </c>
    </row>
    <row r="183" spans="2:65" s="1" customFormat="1" ht="24" customHeight="1">
      <c r="B183" s="148"/>
      <c r="C183" s="149" t="s">
        <v>278</v>
      </c>
      <c r="D183" s="149" t="s">
        <v>138</v>
      </c>
      <c r="E183" s="150" t="s">
        <v>279</v>
      </c>
      <c r="F183" s="151" t="s">
        <v>280</v>
      </c>
      <c r="G183" s="152" t="s">
        <v>141</v>
      </c>
      <c r="H183" s="153">
        <v>333.3</v>
      </c>
      <c r="I183" s="154"/>
      <c r="J183" s="155">
        <f t="shared" ref="J183:J189" si="20">ROUND(I183*H183,2)</f>
        <v>0</v>
      </c>
      <c r="K183" s="151" t="s">
        <v>142</v>
      </c>
      <c r="L183" s="28"/>
      <c r="M183" s="156" t="s">
        <v>1</v>
      </c>
      <c r="N183" s="157" t="s">
        <v>39</v>
      </c>
      <c r="O183" s="51"/>
      <c r="P183" s="158">
        <f t="shared" ref="P183:P189" si="21">O183*H183</f>
        <v>0</v>
      </c>
      <c r="Q183" s="158">
        <v>0</v>
      </c>
      <c r="R183" s="158">
        <f t="shared" ref="R183:R189" si="22">Q183*H183</f>
        <v>0</v>
      </c>
      <c r="S183" s="158">
        <v>0</v>
      </c>
      <c r="T183" s="159">
        <f t="shared" ref="T183:T189" si="23">S183*H183</f>
        <v>0</v>
      </c>
      <c r="AR183" s="160" t="s">
        <v>202</v>
      </c>
      <c r="AT183" s="160" t="s">
        <v>138</v>
      </c>
      <c r="AU183" s="160" t="s">
        <v>86</v>
      </c>
      <c r="AY183" s="13" t="s">
        <v>135</v>
      </c>
      <c r="BE183" s="161">
        <f t="shared" ref="BE183:BE189" si="24">IF(N183="základná",J183,0)</f>
        <v>0</v>
      </c>
      <c r="BF183" s="161">
        <f t="shared" ref="BF183:BF189" si="25">IF(N183="znížená",J183,0)</f>
        <v>0</v>
      </c>
      <c r="BG183" s="161">
        <f t="shared" ref="BG183:BG189" si="26">IF(N183="zákl. prenesená",J183,0)</f>
        <v>0</v>
      </c>
      <c r="BH183" s="161">
        <f t="shared" ref="BH183:BH189" si="27">IF(N183="zníž. prenesená",J183,0)</f>
        <v>0</v>
      </c>
      <c r="BI183" s="161">
        <f t="shared" ref="BI183:BI189" si="28">IF(N183="nulová",J183,0)</f>
        <v>0</v>
      </c>
      <c r="BJ183" s="13" t="s">
        <v>86</v>
      </c>
      <c r="BK183" s="161">
        <f t="shared" ref="BK183:BK189" si="29">ROUND(I183*H183,2)</f>
        <v>0</v>
      </c>
      <c r="BL183" s="13" t="s">
        <v>202</v>
      </c>
      <c r="BM183" s="160" t="s">
        <v>281</v>
      </c>
    </row>
    <row r="184" spans="2:65" s="1" customFormat="1" ht="16.5" customHeight="1">
      <c r="B184" s="148"/>
      <c r="C184" s="162" t="s">
        <v>282</v>
      </c>
      <c r="D184" s="162" t="s">
        <v>157</v>
      </c>
      <c r="E184" s="163" t="s">
        <v>283</v>
      </c>
      <c r="F184" s="164" t="s">
        <v>284</v>
      </c>
      <c r="G184" s="165" t="s">
        <v>242</v>
      </c>
      <c r="H184" s="166">
        <v>0.1</v>
      </c>
      <c r="I184" s="167"/>
      <c r="J184" s="168">
        <f t="shared" si="20"/>
        <v>0</v>
      </c>
      <c r="K184" s="164" t="s">
        <v>142</v>
      </c>
      <c r="L184" s="169"/>
      <c r="M184" s="170" t="s">
        <v>1</v>
      </c>
      <c r="N184" s="171" t="s">
        <v>39</v>
      </c>
      <c r="O184" s="51"/>
      <c r="P184" s="158">
        <f t="shared" si="21"/>
        <v>0</v>
      </c>
      <c r="Q184" s="158">
        <v>1</v>
      </c>
      <c r="R184" s="158">
        <f t="shared" si="22"/>
        <v>0.1</v>
      </c>
      <c r="S184" s="158">
        <v>0</v>
      </c>
      <c r="T184" s="159">
        <f t="shared" si="23"/>
        <v>0</v>
      </c>
      <c r="AR184" s="160" t="s">
        <v>270</v>
      </c>
      <c r="AT184" s="160" t="s">
        <v>157</v>
      </c>
      <c r="AU184" s="160" t="s">
        <v>86</v>
      </c>
      <c r="AY184" s="13" t="s">
        <v>135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13" t="s">
        <v>86</v>
      </c>
      <c r="BK184" s="161">
        <f t="shared" si="29"/>
        <v>0</v>
      </c>
      <c r="BL184" s="13" t="s">
        <v>202</v>
      </c>
      <c r="BM184" s="160" t="s">
        <v>285</v>
      </c>
    </row>
    <row r="185" spans="2:65" s="1" customFormat="1" ht="24" customHeight="1">
      <c r="B185" s="148"/>
      <c r="C185" s="149" t="s">
        <v>286</v>
      </c>
      <c r="D185" s="149" t="s">
        <v>138</v>
      </c>
      <c r="E185" s="150" t="s">
        <v>287</v>
      </c>
      <c r="F185" s="151" t="s">
        <v>288</v>
      </c>
      <c r="G185" s="152" t="s">
        <v>141</v>
      </c>
      <c r="H185" s="153">
        <v>333.3</v>
      </c>
      <c r="I185" s="154"/>
      <c r="J185" s="155">
        <f t="shared" si="20"/>
        <v>0</v>
      </c>
      <c r="K185" s="151" t="s">
        <v>142</v>
      </c>
      <c r="L185" s="28"/>
      <c r="M185" s="156" t="s">
        <v>1</v>
      </c>
      <c r="N185" s="157" t="s">
        <v>39</v>
      </c>
      <c r="O185" s="51"/>
      <c r="P185" s="158">
        <f t="shared" si="21"/>
        <v>0</v>
      </c>
      <c r="Q185" s="158">
        <v>0</v>
      </c>
      <c r="R185" s="158">
        <f t="shared" si="22"/>
        <v>0</v>
      </c>
      <c r="S185" s="158">
        <v>0</v>
      </c>
      <c r="T185" s="159">
        <f t="shared" si="23"/>
        <v>0</v>
      </c>
      <c r="AR185" s="160" t="s">
        <v>202</v>
      </c>
      <c r="AT185" s="160" t="s">
        <v>138</v>
      </c>
      <c r="AU185" s="160" t="s">
        <v>86</v>
      </c>
      <c r="AY185" s="13" t="s">
        <v>135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3" t="s">
        <v>86</v>
      </c>
      <c r="BK185" s="161">
        <f t="shared" si="29"/>
        <v>0</v>
      </c>
      <c r="BL185" s="13" t="s">
        <v>202</v>
      </c>
      <c r="BM185" s="160" t="s">
        <v>289</v>
      </c>
    </row>
    <row r="186" spans="2:65" s="1" customFormat="1" ht="24" customHeight="1">
      <c r="B186" s="148"/>
      <c r="C186" s="162" t="s">
        <v>290</v>
      </c>
      <c r="D186" s="162" t="s">
        <v>157</v>
      </c>
      <c r="E186" s="163" t="s">
        <v>291</v>
      </c>
      <c r="F186" s="164" t="s">
        <v>292</v>
      </c>
      <c r="G186" s="165" t="s">
        <v>141</v>
      </c>
      <c r="H186" s="166">
        <v>383.29500000000002</v>
      </c>
      <c r="I186" s="167"/>
      <c r="J186" s="168">
        <f t="shared" si="20"/>
        <v>0</v>
      </c>
      <c r="K186" s="164" t="s">
        <v>142</v>
      </c>
      <c r="L186" s="169"/>
      <c r="M186" s="170" t="s">
        <v>1</v>
      </c>
      <c r="N186" s="171" t="s">
        <v>39</v>
      </c>
      <c r="O186" s="51"/>
      <c r="P186" s="158">
        <f t="shared" si="21"/>
        <v>0</v>
      </c>
      <c r="Q186" s="158">
        <v>9.6000000000000002E-4</v>
      </c>
      <c r="R186" s="158">
        <f t="shared" si="22"/>
        <v>0.36796320000000005</v>
      </c>
      <c r="S186" s="158">
        <v>0</v>
      </c>
      <c r="T186" s="159">
        <f t="shared" si="23"/>
        <v>0</v>
      </c>
      <c r="AR186" s="160" t="s">
        <v>270</v>
      </c>
      <c r="AT186" s="160" t="s">
        <v>157</v>
      </c>
      <c r="AU186" s="160" t="s">
        <v>86</v>
      </c>
      <c r="AY186" s="13" t="s">
        <v>135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3" t="s">
        <v>86</v>
      </c>
      <c r="BK186" s="161">
        <f t="shared" si="29"/>
        <v>0</v>
      </c>
      <c r="BL186" s="13" t="s">
        <v>202</v>
      </c>
      <c r="BM186" s="160" t="s">
        <v>293</v>
      </c>
    </row>
    <row r="187" spans="2:65" s="1" customFormat="1" ht="24" customHeight="1">
      <c r="B187" s="148"/>
      <c r="C187" s="149" t="s">
        <v>294</v>
      </c>
      <c r="D187" s="149" t="s">
        <v>138</v>
      </c>
      <c r="E187" s="150" t="s">
        <v>295</v>
      </c>
      <c r="F187" s="151" t="s">
        <v>296</v>
      </c>
      <c r="G187" s="152" t="s">
        <v>141</v>
      </c>
      <c r="H187" s="153">
        <v>333.3</v>
      </c>
      <c r="I187" s="154"/>
      <c r="J187" s="155">
        <f t="shared" si="20"/>
        <v>0</v>
      </c>
      <c r="K187" s="151" t="s">
        <v>142</v>
      </c>
      <c r="L187" s="28"/>
      <c r="M187" s="156" t="s">
        <v>1</v>
      </c>
      <c r="N187" s="157" t="s">
        <v>39</v>
      </c>
      <c r="O187" s="51"/>
      <c r="P187" s="158">
        <f t="shared" si="21"/>
        <v>0</v>
      </c>
      <c r="Q187" s="158">
        <v>5.4000000000000001E-4</v>
      </c>
      <c r="R187" s="158">
        <f t="shared" si="22"/>
        <v>0.179982</v>
      </c>
      <c r="S187" s="158">
        <v>0</v>
      </c>
      <c r="T187" s="159">
        <f t="shared" si="23"/>
        <v>0</v>
      </c>
      <c r="AR187" s="160" t="s">
        <v>202</v>
      </c>
      <c r="AT187" s="160" t="s">
        <v>138</v>
      </c>
      <c r="AU187" s="160" t="s">
        <v>86</v>
      </c>
      <c r="AY187" s="13" t="s">
        <v>135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3" t="s">
        <v>86</v>
      </c>
      <c r="BK187" s="161">
        <f t="shared" si="29"/>
        <v>0</v>
      </c>
      <c r="BL187" s="13" t="s">
        <v>202</v>
      </c>
      <c r="BM187" s="160" t="s">
        <v>297</v>
      </c>
    </row>
    <row r="188" spans="2:65" s="1" customFormat="1" ht="24" customHeight="1">
      <c r="B188" s="148"/>
      <c r="C188" s="162" t="s">
        <v>298</v>
      </c>
      <c r="D188" s="162" t="s">
        <v>157</v>
      </c>
      <c r="E188" s="163" t="s">
        <v>299</v>
      </c>
      <c r="F188" s="164" t="s">
        <v>300</v>
      </c>
      <c r="G188" s="165" t="s">
        <v>141</v>
      </c>
      <c r="H188" s="166">
        <v>383.29500000000002</v>
      </c>
      <c r="I188" s="167"/>
      <c r="J188" s="168">
        <f t="shared" si="20"/>
        <v>0</v>
      </c>
      <c r="K188" s="164" t="s">
        <v>142</v>
      </c>
      <c r="L188" s="169"/>
      <c r="M188" s="170" t="s">
        <v>1</v>
      </c>
      <c r="N188" s="171" t="s">
        <v>39</v>
      </c>
      <c r="O188" s="51"/>
      <c r="P188" s="158">
        <f t="shared" si="21"/>
        <v>0</v>
      </c>
      <c r="Q188" s="158">
        <v>4.2500000000000003E-3</v>
      </c>
      <c r="R188" s="158">
        <f t="shared" si="22"/>
        <v>1.6290037500000001</v>
      </c>
      <c r="S188" s="158">
        <v>0</v>
      </c>
      <c r="T188" s="159">
        <f t="shared" si="23"/>
        <v>0</v>
      </c>
      <c r="AR188" s="160" t="s">
        <v>270</v>
      </c>
      <c r="AT188" s="160" t="s">
        <v>157</v>
      </c>
      <c r="AU188" s="160" t="s">
        <v>86</v>
      </c>
      <c r="AY188" s="13" t="s">
        <v>135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3" t="s">
        <v>86</v>
      </c>
      <c r="BK188" s="161">
        <f t="shared" si="29"/>
        <v>0</v>
      </c>
      <c r="BL188" s="13" t="s">
        <v>202</v>
      </c>
      <c r="BM188" s="160" t="s">
        <v>301</v>
      </c>
    </row>
    <row r="189" spans="2:65" s="1" customFormat="1" ht="24" customHeight="1">
      <c r="B189" s="148"/>
      <c r="C189" s="149" t="s">
        <v>302</v>
      </c>
      <c r="D189" s="149" t="s">
        <v>138</v>
      </c>
      <c r="E189" s="150" t="s">
        <v>303</v>
      </c>
      <c r="F189" s="151" t="s">
        <v>304</v>
      </c>
      <c r="G189" s="152" t="s">
        <v>242</v>
      </c>
      <c r="H189" s="153">
        <v>2.2770000000000001</v>
      </c>
      <c r="I189" s="154"/>
      <c r="J189" s="155">
        <f t="shared" si="20"/>
        <v>0</v>
      </c>
      <c r="K189" s="151" t="s">
        <v>142</v>
      </c>
      <c r="L189" s="28"/>
      <c r="M189" s="156" t="s">
        <v>1</v>
      </c>
      <c r="N189" s="157" t="s">
        <v>39</v>
      </c>
      <c r="O189" s="51"/>
      <c r="P189" s="158">
        <f t="shared" si="21"/>
        <v>0</v>
      </c>
      <c r="Q189" s="158">
        <v>0</v>
      </c>
      <c r="R189" s="158">
        <f t="shared" si="22"/>
        <v>0</v>
      </c>
      <c r="S189" s="158">
        <v>0</v>
      </c>
      <c r="T189" s="159">
        <f t="shared" si="23"/>
        <v>0</v>
      </c>
      <c r="AR189" s="160" t="s">
        <v>202</v>
      </c>
      <c r="AT189" s="160" t="s">
        <v>138</v>
      </c>
      <c r="AU189" s="160" t="s">
        <v>86</v>
      </c>
      <c r="AY189" s="13" t="s">
        <v>135</v>
      </c>
      <c r="BE189" s="161">
        <f t="shared" si="24"/>
        <v>0</v>
      </c>
      <c r="BF189" s="161">
        <f t="shared" si="25"/>
        <v>0</v>
      </c>
      <c r="BG189" s="161">
        <f t="shared" si="26"/>
        <v>0</v>
      </c>
      <c r="BH189" s="161">
        <f t="shared" si="27"/>
        <v>0</v>
      </c>
      <c r="BI189" s="161">
        <f t="shared" si="28"/>
        <v>0</v>
      </c>
      <c r="BJ189" s="13" t="s">
        <v>86</v>
      </c>
      <c r="BK189" s="161">
        <f t="shared" si="29"/>
        <v>0</v>
      </c>
      <c r="BL189" s="13" t="s">
        <v>202</v>
      </c>
      <c r="BM189" s="160" t="s">
        <v>305</v>
      </c>
    </row>
    <row r="190" spans="2:65" s="11" customFormat="1" ht="22.95" customHeight="1">
      <c r="B190" s="135"/>
      <c r="D190" s="136" t="s">
        <v>72</v>
      </c>
      <c r="E190" s="146" t="s">
        <v>306</v>
      </c>
      <c r="F190" s="146" t="s">
        <v>307</v>
      </c>
      <c r="I190" s="138"/>
      <c r="J190" s="147">
        <f>BK190</f>
        <v>0</v>
      </c>
      <c r="L190" s="135"/>
      <c r="M190" s="140"/>
      <c r="N190" s="141"/>
      <c r="O190" s="141"/>
      <c r="P190" s="142">
        <f>SUM(P191:P196)</f>
        <v>0</v>
      </c>
      <c r="Q190" s="141"/>
      <c r="R190" s="142">
        <f>SUM(R191:R196)</f>
        <v>0.82491839999999994</v>
      </c>
      <c r="S190" s="141"/>
      <c r="T190" s="143">
        <f>SUM(T191:T196)</f>
        <v>0</v>
      </c>
      <c r="AR190" s="136" t="s">
        <v>86</v>
      </c>
      <c r="AT190" s="144" t="s">
        <v>72</v>
      </c>
      <c r="AU190" s="144" t="s">
        <v>80</v>
      </c>
      <c r="AY190" s="136" t="s">
        <v>135</v>
      </c>
      <c r="BK190" s="145">
        <f>SUM(BK191:BK196)</f>
        <v>0</v>
      </c>
    </row>
    <row r="191" spans="2:65" s="1" customFormat="1" ht="24" customHeight="1">
      <c r="B191" s="148"/>
      <c r="C191" s="149" t="s">
        <v>308</v>
      </c>
      <c r="D191" s="149" t="s">
        <v>138</v>
      </c>
      <c r="E191" s="150" t="s">
        <v>309</v>
      </c>
      <c r="F191" s="151" t="s">
        <v>310</v>
      </c>
      <c r="G191" s="152" t="s">
        <v>141</v>
      </c>
      <c r="H191" s="153">
        <v>333.3</v>
      </c>
      <c r="I191" s="154"/>
      <c r="J191" s="155">
        <f t="shared" ref="J191:J196" si="30">ROUND(I191*H191,2)</f>
        <v>0</v>
      </c>
      <c r="K191" s="151" t="s">
        <v>142</v>
      </c>
      <c r="L191" s="28"/>
      <c r="M191" s="156" t="s">
        <v>1</v>
      </c>
      <c r="N191" s="157" t="s">
        <v>39</v>
      </c>
      <c r="O191" s="51"/>
      <c r="P191" s="158">
        <f t="shared" ref="P191:P196" si="31">O191*H191</f>
        <v>0</v>
      </c>
      <c r="Q191" s="158">
        <v>0</v>
      </c>
      <c r="R191" s="158">
        <f t="shared" ref="R191:R196" si="32">Q191*H191</f>
        <v>0</v>
      </c>
      <c r="S191" s="158">
        <v>0</v>
      </c>
      <c r="T191" s="159">
        <f t="shared" ref="T191:T196" si="33">S191*H191</f>
        <v>0</v>
      </c>
      <c r="AR191" s="160" t="s">
        <v>202</v>
      </c>
      <c r="AT191" s="160" t="s">
        <v>138</v>
      </c>
      <c r="AU191" s="160" t="s">
        <v>86</v>
      </c>
      <c r="AY191" s="13" t="s">
        <v>135</v>
      </c>
      <c r="BE191" s="161">
        <f t="shared" ref="BE191:BE196" si="34">IF(N191="základná",J191,0)</f>
        <v>0</v>
      </c>
      <c r="BF191" s="161">
        <f t="shared" ref="BF191:BF196" si="35">IF(N191="znížená",J191,0)</f>
        <v>0</v>
      </c>
      <c r="BG191" s="161">
        <f t="shared" ref="BG191:BG196" si="36">IF(N191="zákl. prenesená",J191,0)</f>
        <v>0</v>
      </c>
      <c r="BH191" s="161">
        <f t="shared" ref="BH191:BH196" si="37">IF(N191="zníž. prenesená",J191,0)</f>
        <v>0</v>
      </c>
      <c r="BI191" s="161">
        <f t="shared" ref="BI191:BI196" si="38">IF(N191="nulová",J191,0)</f>
        <v>0</v>
      </c>
      <c r="BJ191" s="13" t="s">
        <v>86</v>
      </c>
      <c r="BK191" s="161">
        <f t="shared" ref="BK191:BK196" si="39">ROUND(I191*H191,2)</f>
        <v>0</v>
      </c>
      <c r="BL191" s="13" t="s">
        <v>202</v>
      </c>
      <c r="BM191" s="160" t="s">
        <v>311</v>
      </c>
    </row>
    <row r="192" spans="2:65" s="1" customFormat="1" ht="24" customHeight="1">
      <c r="B192" s="148"/>
      <c r="C192" s="162" t="s">
        <v>312</v>
      </c>
      <c r="D192" s="162" t="s">
        <v>157</v>
      </c>
      <c r="E192" s="163" t="s">
        <v>313</v>
      </c>
      <c r="F192" s="164" t="s">
        <v>314</v>
      </c>
      <c r="G192" s="165" t="s">
        <v>141</v>
      </c>
      <c r="H192" s="166">
        <v>339.96600000000001</v>
      </c>
      <c r="I192" s="167"/>
      <c r="J192" s="168">
        <f t="shared" si="30"/>
        <v>0</v>
      </c>
      <c r="K192" s="164" t="s">
        <v>142</v>
      </c>
      <c r="L192" s="169"/>
      <c r="M192" s="170" t="s">
        <v>1</v>
      </c>
      <c r="N192" s="171" t="s">
        <v>39</v>
      </c>
      <c r="O192" s="51"/>
      <c r="P192" s="158">
        <f t="shared" si="31"/>
        <v>0</v>
      </c>
      <c r="Q192" s="158">
        <v>2.3999999999999998E-3</v>
      </c>
      <c r="R192" s="158">
        <f t="shared" si="32"/>
        <v>0.81591839999999993</v>
      </c>
      <c r="S192" s="158">
        <v>0</v>
      </c>
      <c r="T192" s="159">
        <f t="shared" si="33"/>
        <v>0</v>
      </c>
      <c r="AR192" s="160" t="s">
        <v>270</v>
      </c>
      <c r="AT192" s="160" t="s">
        <v>157</v>
      </c>
      <c r="AU192" s="160" t="s">
        <v>86</v>
      </c>
      <c r="AY192" s="13" t="s">
        <v>135</v>
      </c>
      <c r="BE192" s="161">
        <f t="shared" si="34"/>
        <v>0</v>
      </c>
      <c r="BF192" s="161">
        <f t="shared" si="35"/>
        <v>0</v>
      </c>
      <c r="BG192" s="161">
        <f t="shared" si="36"/>
        <v>0</v>
      </c>
      <c r="BH192" s="161">
        <f t="shared" si="37"/>
        <v>0</v>
      </c>
      <c r="BI192" s="161">
        <f t="shared" si="38"/>
        <v>0</v>
      </c>
      <c r="BJ192" s="13" t="s">
        <v>86</v>
      </c>
      <c r="BK192" s="161">
        <f t="shared" si="39"/>
        <v>0</v>
      </c>
      <c r="BL192" s="13" t="s">
        <v>202</v>
      </c>
      <c r="BM192" s="160" t="s">
        <v>315</v>
      </c>
    </row>
    <row r="193" spans="2:65" s="1" customFormat="1" ht="24" customHeight="1">
      <c r="B193" s="148"/>
      <c r="C193" s="149" t="s">
        <v>316</v>
      </c>
      <c r="D193" s="149" t="s">
        <v>138</v>
      </c>
      <c r="E193" s="150" t="s">
        <v>317</v>
      </c>
      <c r="F193" s="151" t="s">
        <v>318</v>
      </c>
      <c r="G193" s="152" t="s">
        <v>209</v>
      </c>
      <c r="H193" s="153">
        <v>110</v>
      </c>
      <c r="I193" s="154"/>
      <c r="J193" s="155">
        <f t="shared" si="30"/>
        <v>0</v>
      </c>
      <c r="K193" s="151" t="s">
        <v>142</v>
      </c>
      <c r="L193" s="28"/>
      <c r="M193" s="156" t="s">
        <v>1</v>
      </c>
      <c r="N193" s="157" t="s">
        <v>39</v>
      </c>
      <c r="O193" s="51"/>
      <c r="P193" s="158">
        <f t="shared" si="31"/>
        <v>0</v>
      </c>
      <c r="Q193" s="158">
        <v>2.0000000000000002E-5</v>
      </c>
      <c r="R193" s="158">
        <f t="shared" si="32"/>
        <v>2.2000000000000001E-3</v>
      </c>
      <c r="S193" s="158">
        <v>0</v>
      </c>
      <c r="T193" s="159">
        <f t="shared" si="33"/>
        <v>0</v>
      </c>
      <c r="AR193" s="160" t="s">
        <v>202</v>
      </c>
      <c r="AT193" s="160" t="s">
        <v>138</v>
      </c>
      <c r="AU193" s="160" t="s">
        <v>86</v>
      </c>
      <c r="AY193" s="13" t="s">
        <v>135</v>
      </c>
      <c r="BE193" s="161">
        <f t="shared" si="34"/>
        <v>0</v>
      </c>
      <c r="BF193" s="161">
        <f t="shared" si="35"/>
        <v>0</v>
      </c>
      <c r="BG193" s="161">
        <f t="shared" si="36"/>
        <v>0</v>
      </c>
      <c r="BH193" s="161">
        <f t="shared" si="37"/>
        <v>0</v>
      </c>
      <c r="BI193" s="161">
        <f t="shared" si="38"/>
        <v>0</v>
      </c>
      <c r="BJ193" s="13" t="s">
        <v>86</v>
      </c>
      <c r="BK193" s="161">
        <f t="shared" si="39"/>
        <v>0</v>
      </c>
      <c r="BL193" s="13" t="s">
        <v>202</v>
      </c>
      <c r="BM193" s="160" t="s">
        <v>319</v>
      </c>
    </row>
    <row r="194" spans="2:65" s="1" customFormat="1" ht="24" customHeight="1">
      <c r="B194" s="148"/>
      <c r="C194" s="162" t="s">
        <v>320</v>
      </c>
      <c r="D194" s="162" t="s">
        <v>157</v>
      </c>
      <c r="E194" s="163" t="s">
        <v>321</v>
      </c>
      <c r="F194" s="164" t="s">
        <v>322</v>
      </c>
      <c r="G194" s="165" t="s">
        <v>209</v>
      </c>
      <c r="H194" s="166">
        <v>80</v>
      </c>
      <c r="I194" s="167"/>
      <c r="J194" s="168">
        <f t="shared" si="30"/>
        <v>0</v>
      </c>
      <c r="K194" s="164" t="s">
        <v>142</v>
      </c>
      <c r="L194" s="169"/>
      <c r="M194" s="170" t="s">
        <v>1</v>
      </c>
      <c r="N194" s="171" t="s">
        <v>39</v>
      </c>
      <c r="O194" s="51"/>
      <c r="P194" s="158">
        <f t="shared" si="31"/>
        <v>0</v>
      </c>
      <c r="Q194" s="158">
        <v>6.9999999999999994E-5</v>
      </c>
      <c r="R194" s="158">
        <f t="shared" si="32"/>
        <v>5.5999999999999991E-3</v>
      </c>
      <c r="S194" s="158">
        <v>0</v>
      </c>
      <c r="T194" s="159">
        <f t="shared" si="33"/>
        <v>0</v>
      </c>
      <c r="AR194" s="160" t="s">
        <v>270</v>
      </c>
      <c r="AT194" s="160" t="s">
        <v>157</v>
      </c>
      <c r="AU194" s="160" t="s">
        <v>86</v>
      </c>
      <c r="AY194" s="13" t="s">
        <v>135</v>
      </c>
      <c r="BE194" s="161">
        <f t="shared" si="34"/>
        <v>0</v>
      </c>
      <c r="BF194" s="161">
        <f t="shared" si="35"/>
        <v>0</v>
      </c>
      <c r="BG194" s="161">
        <f t="shared" si="36"/>
        <v>0</v>
      </c>
      <c r="BH194" s="161">
        <f t="shared" si="37"/>
        <v>0</v>
      </c>
      <c r="BI194" s="161">
        <f t="shared" si="38"/>
        <v>0</v>
      </c>
      <c r="BJ194" s="13" t="s">
        <v>86</v>
      </c>
      <c r="BK194" s="161">
        <f t="shared" si="39"/>
        <v>0</v>
      </c>
      <c r="BL194" s="13" t="s">
        <v>202</v>
      </c>
      <c r="BM194" s="160" t="s">
        <v>323</v>
      </c>
    </row>
    <row r="195" spans="2:65" s="1" customFormat="1" ht="24" customHeight="1">
      <c r="B195" s="148"/>
      <c r="C195" s="162" t="s">
        <v>324</v>
      </c>
      <c r="D195" s="162" t="s">
        <v>157</v>
      </c>
      <c r="E195" s="163" t="s">
        <v>325</v>
      </c>
      <c r="F195" s="164" t="s">
        <v>326</v>
      </c>
      <c r="G195" s="165" t="s">
        <v>209</v>
      </c>
      <c r="H195" s="166">
        <v>30</v>
      </c>
      <c r="I195" s="167"/>
      <c r="J195" s="168">
        <f t="shared" si="30"/>
        <v>0</v>
      </c>
      <c r="K195" s="164" t="s">
        <v>142</v>
      </c>
      <c r="L195" s="169"/>
      <c r="M195" s="170" t="s">
        <v>1</v>
      </c>
      <c r="N195" s="171" t="s">
        <v>39</v>
      </c>
      <c r="O195" s="51"/>
      <c r="P195" s="158">
        <f t="shared" si="31"/>
        <v>0</v>
      </c>
      <c r="Q195" s="158">
        <v>4.0000000000000003E-5</v>
      </c>
      <c r="R195" s="158">
        <f t="shared" si="32"/>
        <v>1.2000000000000001E-3</v>
      </c>
      <c r="S195" s="158">
        <v>0</v>
      </c>
      <c r="T195" s="159">
        <f t="shared" si="33"/>
        <v>0</v>
      </c>
      <c r="AR195" s="160" t="s">
        <v>270</v>
      </c>
      <c r="AT195" s="160" t="s">
        <v>157</v>
      </c>
      <c r="AU195" s="160" t="s">
        <v>86</v>
      </c>
      <c r="AY195" s="13" t="s">
        <v>135</v>
      </c>
      <c r="BE195" s="161">
        <f t="shared" si="34"/>
        <v>0</v>
      </c>
      <c r="BF195" s="161">
        <f t="shared" si="35"/>
        <v>0</v>
      </c>
      <c r="BG195" s="161">
        <f t="shared" si="36"/>
        <v>0</v>
      </c>
      <c r="BH195" s="161">
        <f t="shared" si="37"/>
        <v>0</v>
      </c>
      <c r="BI195" s="161">
        <f t="shared" si="38"/>
        <v>0</v>
      </c>
      <c r="BJ195" s="13" t="s">
        <v>86</v>
      </c>
      <c r="BK195" s="161">
        <f t="shared" si="39"/>
        <v>0</v>
      </c>
      <c r="BL195" s="13" t="s">
        <v>202</v>
      </c>
      <c r="BM195" s="160" t="s">
        <v>327</v>
      </c>
    </row>
    <row r="196" spans="2:65" s="1" customFormat="1" ht="24" customHeight="1">
      <c r="B196" s="148"/>
      <c r="C196" s="149" t="s">
        <v>328</v>
      </c>
      <c r="D196" s="149" t="s">
        <v>138</v>
      </c>
      <c r="E196" s="150" t="s">
        <v>329</v>
      </c>
      <c r="F196" s="151" t="s">
        <v>330</v>
      </c>
      <c r="G196" s="152" t="s">
        <v>242</v>
      </c>
      <c r="H196" s="153">
        <v>0.82499999999999996</v>
      </c>
      <c r="I196" s="154"/>
      <c r="J196" s="155">
        <f t="shared" si="30"/>
        <v>0</v>
      </c>
      <c r="K196" s="151" t="s">
        <v>142</v>
      </c>
      <c r="L196" s="28"/>
      <c r="M196" s="156" t="s">
        <v>1</v>
      </c>
      <c r="N196" s="157" t="s">
        <v>39</v>
      </c>
      <c r="O196" s="51"/>
      <c r="P196" s="158">
        <f t="shared" si="31"/>
        <v>0</v>
      </c>
      <c r="Q196" s="158">
        <v>0</v>
      </c>
      <c r="R196" s="158">
        <f t="shared" si="32"/>
        <v>0</v>
      </c>
      <c r="S196" s="158">
        <v>0</v>
      </c>
      <c r="T196" s="159">
        <f t="shared" si="33"/>
        <v>0</v>
      </c>
      <c r="AR196" s="160" t="s">
        <v>202</v>
      </c>
      <c r="AT196" s="160" t="s">
        <v>138</v>
      </c>
      <c r="AU196" s="160" t="s">
        <v>86</v>
      </c>
      <c r="AY196" s="13" t="s">
        <v>135</v>
      </c>
      <c r="BE196" s="161">
        <f t="shared" si="34"/>
        <v>0</v>
      </c>
      <c r="BF196" s="161">
        <f t="shared" si="35"/>
        <v>0</v>
      </c>
      <c r="BG196" s="161">
        <f t="shared" si="36"/>
        <v>0</v>
      </c>
      <c r="BH196" s="161">
        <f t="shared" si="37"/>
        <v>0</v>
      </c>
      <c r="BI196" s="161">
        <f t="shared" si="38"/>
        <v>0</v>
      </c>
      <c r="BJ196" s="13" t="s">
        <v>86</v>
      </c>
      <c r="BK196" s="161">
        <f t="shared" si="39"/>
        <v>0</v>
      </c>
      <c r="BL196" s="13" t="s">
        <v>202</v>
      </c>
      <c r="BM196" s="160" t="s">
        <v>331</v>
      </c>
    </row>
    <row r="197" spans="2:65" s="11" customFormat="1" ht="22.95" customHeight="1">
      <c r="B197" s="135"/>
      <c r="D197" s="136" t="s">
        <v>72</v>
      </c>
      <c r="E197" s="146" t="s">
        <v>332</v>
      </c>
      <c r="F197" s="146" t="s">
        <v>333</v>
      </c>
      <c r="I197" s="138"/>
      <c r="J197" s="147">
        <f>BK197</f>
        <v>0</v>
      </c>
      <c r="L197" s="135"/>
      <c r="M197" s="140"/>
      <c r="N197" s="141"/>
      <c r="O197" s="141"/>
      <c r="P197" s="142">
        <f>SUM(P198:P205)</f>
        <v>0</v>
      </c>
      <c r="Q197" s="141"/>
      <c r="R197" s="142">
        <f>SUM(R198:R205)</f>
        <v>3.8249999999999999E-2</v>
      </c>
      <c r="S197" s="141"/>
      <c r="T197" s="143">
        <f>SUM(T198:T205)</f>
        <v>0.29720000000000002</v>
      </c>
      <c r="AR197" s="136" t="s">
        <v>86</v>
      </c>
      <c r="AT197" s="144" t="s">
        <v>72</v>
      </c>
      <c r="AU197" s="144" t="s">
        <v>80</v>
      </c>
      <c r="AY197" s="136" t="s">
        <v>135</v>
      </c>
      <c r="BK197" s="145">
        <f>SUM(BK198:BK205)</f>
        <v>0</v>
      </c>
    </row>
    <row r="198" spans="2:65" s="1" customFormat="1" ht="24" customHeight="1">
      <c r="B198" s="148"/>
      <c r="C198" s="149" t="s">
        <v>334</v>
      </c>
      <c r="D198" s="149" t="s">
        <v>138</v>
      </c>
      <c r="E198" s="150" t="s">
        <v>335</v>
      </c>
      <c r="F198" s="151" t="s">
        <v>336</v>
      </c>
      <c r="G198" s="152" t="s">
        <v>209</v>
      </c>
      <c r="H198" s="153">
        <v>45</v>
      </c>
      <c r="I198" s="154"/>
      <c r="J198" s="155">
        <f t="shared" ref="J198:J205" si="40">ROUND(I198*H198,2)</f>
        <v>0</v>
      </c>
      <c r="K198" s="151" t="s">
        <v>142</v>
      </c>
      <c r="L198" s="28"/>
      <c r="M198" s="156" t="s">
        <v>1</v>
      </c>
      <c r="N198" s="157" t="s">
        <v>39</v>
      </c>
      <c r="O198" s="51"/>
      <c r="P198" s="158">
        <f t="shared" ref="P198:P205" si="41">O198*H198</f>
        <v>0</v>
      </c>
      <c r="Q198" s="158">
        <v>0</v>
      </c>
      <c r="R198" s="158">
        <f t="shared" ref="R198:R205" si="42">Q198*H198</f>
        <v>0</v>
      </c>
      <c r="S198" s="158">
        <v>2.0999999999999999E-3</v>
      </c>
      <c r="T198" s="159">
        <f t="shared" ref="T198:T205" si="43">S198*H198</f>
        <v>9.4500000000000001E-2</v>
      </c>
      <c r="AR198" s="160" t="s">
        <v>202</v>
      </c>
      <c r="AT198" s="160" t="s">
        <v>138</v>
      </c>
      <c r="AU198" s="160" t="s">
        <v>86</v>
      </c>
      <c r="AY198" s="13" t="s">
        <v>135</v>
      </c>
      <c r="BE198" s="161">
        <f t="shared" ref="BE198:BE205" si="44">IF(N198="základná",J198,0)</f>
        <v>0</v>
      </c>
      <c r="BF198" s="161">
        <f t="shared" ref="BF198:BF205" si="45">IF(N198="znížená",J198,0)</f>
        <v>0</v>
      </c>
      <c r="BG198" s="161">
        <f t="shared" ref="BG198:BG205" si="46">IF(N198="zákl. prenesená",J198,0)</f>
        <v>0</v>
      </c>
      <c r="BH198" s="161">
        <f t="shared" ref="BH198:BH205" si="47">IF(N198="zníž. prenesená",J198,0)</f>
        <v>0</v>
      </c>
      <c r="BI198" s="161">
        <f t="shared" ref="BI198:BI205" si="48">IF(N198="nulová",J198,0)</f>
        <v>0</v>
      </c>
      <c r="BJ198" s="13" t="s">
        <v>86</v>
      </c>
      <c r="BK198" s="161">
        <f t="shared" ref="BK198:BK205" si="49">ROUND(I198*H198,2)</f>
        <v>0</v>
      </c>
      <c r="BL198" s="13" t="s">
        <v>202</v>
      </c>
      <c r="BM198" s="160" t="s">
        <v>337</v>
      </c>
    </row>
    <row r="199" spans="2:65" s="1" customFormat="1" ht="16.5" customHeight="1">
      <c r="B199" s="148"/>
      <c r="C199" s="149" t="s">
        <v>338</v>
      </c>
      <c r="D199" s="149" t="s">
        <v>138</v>
      </c>
      <c r="E199" s="150" t="s">
        <v>339</v>
      </c>
      <c r="F199" s="151" t="s">
        <v>340</v>
      </c>
      <c r="G199" s="152" t="s">
        <v>209</v>
      </c>
      <c r="H199" s="153">
        <v>45</v>
      </c>
      <c r="I199" s="154"/>
      <c r="J199" s="155">
        <f t="shared" si="40"/>
        <v>0</v>
      </c>
      <c r="K199" s="151" t="s">
        <v>142</v>
      </c>
      <c r="L199" s="28"/>
      <c r="M199" s="156" t="s">
        <v>1</v>
      </c>
      <c r="N199" s="157" t="s">
        <v>39</v>
      </c>
      <c r="O199" s="51"/>
      <c r="P199" s="158">
        <f t="shared" si="41"/>
        <v>0</v>
      </c>
      <c r="Q199" s="158">
        <v>5.9000000000000003E-4</v>
      </c>
      <c r="R199" s="158">
        <f t="shared" si="42"/>
        <v>2.6550000000000001E-2</v>
      </c>
      <c r="S199" s="158">
        <v>0</v>
      </c>
      <c r="T199" s="159">
        <f t="shared" si="43"/>
        <v>0</v>
      </c>
      <c r="AR199" s="160" t="s">
        <v>202</v>
      </c>
      <c r="AT199" s="160" t="s">
        <v>138</v>
      </c>
      <c r="AU199" s="160" t="s">
        <v>86</v>
      </c>
      <c r="AY199" s="13" t="s">
        <v>135</v>
      </c>
      <c r="BE199" s="161">
        <f t="shared" si="44"/>
        <v>0</v>
      </c>
      <c r="BF199" s="161">
        <f t="shared" si="45"/>
        <v>0</v>
      </c>
      <c r="BG199" s="161">
        <f t="shared" si="46"/>
        <v>0</v>
      </c>
      <c r="BH199" s="161">
        <f t="shared" si="47"/>
        <v>0</v>
      </c>
      <c r="BI199" s="161">
        <f t="shared" si="48"/>
        <v>0</v>
      </c>
      <c r="BJ199" s="13" t="s">
        <v>86</v>
      </c>
      <c r="BK199" s="161">
        <f t="shared" si="49"/>
        <v>0</v>
      </c>
      <c r="BL199" s="13" t="s">
        <v>202</v>
      </c>
      <c r="BM199" s="160" t="s">
        <v>341</v>
      </c>
    </row>
    <row r="200" spans="2:65" s="1" customFormat="1" ht="16.5" customHeight="1">
      <c r="B200" s="148"/>
      <c r="C200" s="149" t="s">
        <v>342</v>
      </c>
      <c r="D200" s="149" t="s">
        <v>138</v>
      </c>
      <c r="E200" s="150" t="s">
        <v>343</v>
      </c>
      <c r="F200" s="151" t="s">
        <v>344</v>
      </c>
      <c r="G200" s="152" t="s">
        <v>209</v>
      </c>
      <c r="H200" s="153">
        <v>15</v>
      </c>
      <c r="I200" s="154"/>
      <c r="J200" s="155">
        <f t="shared" si="40"/>
        <v>0</v>
      </c>
      <c r="K200" s="151" t="s">
        <v>142</v>
      </c>
      <c r="L200" s="28"/>
      <c r="M200" s="156" t="s">
        <v>1</v>
      </c>
      <c r="N200" s="157" t="s">
        <v>39</v>
      </c>
      <c r="O200" s="51"/>
      <c r="P200" s="158">
        <f t="shared" si="41"/>
        <v>0</v>
      </c>
      <c r="Q200" s="158">
        <v>7.7999999999999999E-4</v>
      </c>
      <c r="R200" s="158">
        <f t="shared" si="42"/>
        <v>1.17E-2</v>
      </c>
      <c r="S200" s="158">
        <v>0</v>
      </c>
      <c r="T200" s="159">
        <f t="shared" si="43"/>
        <v>0</v>
      </c>
      <c r="AR200" s="160" t="s">
        <v>202</v>
      </c>
      <c r="AT200" s="160" t="s">
        <v>138</v>
      </c>
      <c r="AU200" s="160" t="s">
        <v>86</v>
      </c>
      <c r="AY200" s="13" t="s">
        <v>135</v>
      </c>
      <c r="BE200" s="161">
        <f t="shared" si="44"/>
        <v>0</v>
      </c>
      <c r="BF200" s="161">
        <f t="shared" si="45"/>
        <v>0</v>
      </c>
      <c r="BG200" s="161">
        <f t="shared" si="46"/>
        <v>0</v>
      </c>
      <c r="BH200" s="161">
        <f t="shared" si="47"/>
        <v>0</v>
      </c>
      <c r="BI200" s="161">
        <f t="shared" si="48"/>
        <v>0</v>
      </c>
      <c r="BJ200" s="13" t="s">
        <v>86</v>
      </c>
      <c r="BK200" s="161">
        <f t="shared" si="49"/>
        <v>0</v>
      </c>
      <c r="BL200" s="13" t="s">
        <v>202</v>
      </c>
      <c r="BM200" s="160" t="s">
        <v>345</v>
      </c>
    </row>
    <row r="201" spans="2:65" s="1" customFormat="1" ht="24" customHeight="1">
      <c r="B201" s="148"/>
      <c r="C201" s="149" t="s">
        <v>346</v>
      </c>
      <c r="D201" s="149" t="s">
        <v>138</v>
      </c>
      <c r="E201" s="150" t="s">
        <v>347</v>
      </c>
      <c r="F201" s="151" t="s">
        <v>348</v>
      </c>
      <c r="G201" s="152" t="s">
        <v>214</v>
      </c>
      <c r="H201" s="153">
        <v>10</v>
      </c>
      <c r="I201" s="154"/>
      <c r="J201" s="155">
        <f t="shared" si="40"/>
        <v>0</v>
      </c>
      <c r="K201" s="151" t="s">
        <v>142</v>
      </c>
      <c r="L201" s="28"/>
      <c r="M201" s="156" t="s">
        <v>1</v>
      </c>
      <c r="N201" s="157" t="s">
        <v>39</v>
      </c>
      <c r="O201" s="51"/>
      <c r="P201" s="158">
        <f t="shared" si="41"/>
        <v>0</v>
      </c>
      <c r="Q201" s="158">
        <v>0</v>
      </c>
      <c r="R201" s="158">
        <f t="shared" si="42"/>
        <v>0</v>
      </c>
      <c r="S201" s="158">
        <v>0</v>
      </c>
      <c r="T201" s="159">
        <f t="shared" si="43"/>
        <v>0</v>
      </c>
      <c r="AR201" s="160" t="s">
        <v>202</v>
      </c>
      <c r="AT201" s="160" t="s">
        <v>138</v>
      </c>
      <c r="AU201" s="160" t="s">
        <v>86</v>
      </c>
      <c r="AY201" s="13" t="s">
        <v>135</v>
      </c>
      <c r="BE201" s="161">
        <f t="shared" si="44"/>
        <v>0</v>
      </c>
      <c r="BF201" s="161">
        <f t="shared" si="45"/>
        <v>0</v>
      </c>
      <c r="BG201" s="161">
        <f t="shared" si="46"/>
        <v>0</v>
      </c>
      <c r="BH201" s="161">
        <f t="shared" si="47"/>
        <v>0</v>
      </c>
      <c r="BI201" s="161">
        <f t="shared" si="48"/>
        <v>0</v>
      </c>
      <c r="BJ201" s="13" t="s">
        <v>86</v>
      </c>
      <c r="BK201" s="161">
        <f t="shared" si="49"/>
        <v>0</v>
      </c>
      <c r="BL201" s="13" t="s">
        <v>202</v>
      </c>
      <c r="BM201" s="160" t="s">
        <v>349</v>
      </c>
    </row>
    <row r="202" spans="2:65" s="1" customFormat="1" ht="24" customHeight="1">
      <c r="B202" s="148"/>
      <c r="C202" s="149" t="s">
        <v>350</v>
      </c>
      <c r="D202" s="149" t="s">
        <v>138</v>
      </c>
      <c r="E202" s="150" t="s">
        <v>351</v>
      </c>
      <c r="F202" s="151" t="s">
        <v>352</v>
      </c>
      <c r="G202" s="152" t="s">
        <v>214</v>
      </c>
      <c r="H202" s="153">
        <v>10</v>
      </c>
      <c r="I202" s="154"/>
      <c r="J202" s="155">
        <f t="shared" si="40"/>
        <v>0</v>
      </c>
      <c r="K202" s="151" t="s">
        <v>142</v>
      </c>
      <c r="L202" s="28"/>
      <c r="M202" s="156" t="s">
        <v>1</v>
      </c>
      <c r="N202" s="157" t="s">
        <v>39</v>
      </c>
      <c r="O202" s="51"/>
      <c r="P202" s="158">
        <f t="shared" si="41"/>
        <v>0</v>
      </c>
      <c r="Q202" s="158">
        <v>0</v>
      </c>
      <c r="R202" s="158">
        <f t="shared" si="42"/>
        <v>0</v>
      </c>
      <c r="S202" s="158">
        <v>0</v>
      </c>
      <c r="T202" s="159">
        <f t="shared" si="43"/>
        <v>0</v>
      </c>
      <c r="AR202" s="160" t="s">
        <v>202</v>
      </c>
      <c r="AT202" s="160" t="s">
        <v>138</v>
      </c>
      <c r="AU202" s="160" t="s">
        <v>86</v>
      </c>
      <c r="AY202" s="13" t="s">
        <v>135</v>
      </c>
      <c r="BE202" s="161">
        <f t="shared" si="44"/>
        <v>0</v>
      </c>
      <c r="BF202" s="161">
        <f t="shared" si="45"/>
        <v>0</v>
      </c>
      <c r="BG202" s="161">
        <f t="shared" si="46"/>
        <v>0</v>
      </c>
      <c r="BH202" s="161">
        <f t="shared" si="47"/>
        <v>0</v>
      </c>
      <c r="BI202" s="161">
        <f t="shared" si="48"/>
        <v>0</v>
      </c>
      <c r="BJ202" s="13" t="s">
        <v>86</v>
      </c>
      <c r="BK202" s="161">
        <f t="shared" si="49"/>
        <v>0</v>
      </c>
      <c r="BL202" s="13" t="s">
        <v>202</v>
      </c>
      <c r="BM202" s="160" t="s">
        <v>353</v>
      </c>
    </row>
    <row r="203" spans="2:65" s="1" customFormat="1" ht="24" customHeight="1">
      <c r="B203" s="148"/>
      <c r="C203" s="149" t="s">
        <v>354</v>
      </c>
      <c r="D203" s="149" t="s">
        <v>138</v>
      </c>
      <c r="E203" s="150" t="s">
        <v>355</v>
      </c>
      <c r="F203" s="151" t="s">
        <v>356</v>
      </c>
      <c r="G203" s="152" t="s">
        <v>214</v>
      </c>
      <c r="H203" s="153">
        <v>10</v>
      </c>
      <c r="I203" s="154"/>
      <c r="J203" s="155">
        <f t="shared" si="40"/>
        <v>0</v>
      </c>
      <c r="K203" s="151" t="s">
        <v>142</v>
      </c>
      <c r="L203" s="28"/>
      <c r="M203" s="156" t="s">
        <v>1</v>
      </c>
      <c r="N203" s="157" t="s">
        <v>39</v>
      </c>
      <c r="O203" s="51"/>
      <c r="P203" s="158">
        <f t="shared" si="41"/>
        <v>0</v>
      </c>
      <c r="Q203" s="158">
        <v>0</v>
      </c>
      <c r="R203" s="158">
        <f t="shared" si="42"/>
        <v>0</v>
      </c>
      <c r="S203" s="158">
        <v>0</v>
      </c>
      <c r="T203" s="159">
        <f t="shared" si="43"/>
        <v>0</v>
      </c>
      <c r="AR203" s="160" t="s">
        <v>202</v>
      </c>
      <c r="AT203" s="160" t="s">
        <v>138</v>
      </c>
      <c r="AU203" s="160" t="s">
        <v>86</v>
      </c>
      <c r="AY203" s="13" t="s">
        <v>135</v>
      </c>
      <c r="BE203" s="161">
        <f t="shared" si="44"/>
        <v>0</v>
      </c>
      <c r="BF203" s="161">
        <f t="shared" si="45"/>
        <v>0</v>
      </c>
      <c r="BG203" s="161">
        <f t="shared" si="46"/>
        <v>0</v>
      </c>
      <c r="BH203" s="161">
        <f t="shared" si="47"/>
        <v>0</v>
      </c>
      <c r="BI203" s="161">
        <f t="shared" si="48"/>
        <v>0</v>
      </c>
      <c r="BJ203" s="13" t="s">
        <v>86</v>
      </c>
      <c r="BK203" s="161">
        <f t="shared" si="49"/>
        <v>0</v>
      </c>
      <c r="BL203" s="13" t="s">
        <v>202</v>
      </c>
      <c r="BM203" s="160" t="s">
        <v>357</v>
      </c>
    </row>
    <row r="204" spans="2:65" s="1" customFormat="1" ht="16.5" customHeight="1">
      <c r="B204" s="148"/>
      <c r="C204" s="149" t="s">
        <v>358</v>
      </c>
      <c r="D204" s="149" t="s">
        <v>138</v>
      </c>
      <c r="E204" s="150" t="s">
        <v>359</v>
      </c>
      <c r="F204" s="151" t="s">
        <v>360</v>
      </c>
      <c r="G204" s="152" t="s">
        <v>214</v>
      </c>
      <c r="H204" s="153">
        <v>10</v>
      </c>
      <c r="I204" s="154"/>
      <c r="J204" s="155">
        <f t="shared" si="40"/>
        <v>0</v>
      </c>
      <c r="K204" s="151" t="s">
        <v>142</v>
      </c>
      <c r="L204" s="28"/>
      <c r="M204" s="156" t="s">
        <v>1</v>
      </c>
      <c r="N204" s="157" t="s">
        <v>39</v>
      </c>
      <c r="O204" s="51"/>
      <c r="P204" s="158">
        <f t="shared" si="41"/>
        <v>0</v>
      </c>
      <c r="Q204" s="158">
        <v>0</v>
      </c>
      <c r="R204" s="158">
        <f t="shared" si="42"/>
        <v>0</v>
      </c>
      <c r="S204" s="158">
        <v>2.027E-2</v>
      </c>
      <c r="T204" s="159">
        <f t="shared" si="43"/>
        <v>0.20269999999999999</v>
      </c>
      <c r="AR204" s="160" t="s">
        <v>202</v>
      </c>
      <c r="AT204" s="160" t="s">
        <v>138</v>
      </c>
      <c r="AU204" s="160" t="s">
        <v>86</v>
      </c>
      <c r="AY204" s="13" t="s">
        <v>135</v>
      </c>
      <c r="BE204" s="161">
        <f t="shared" si="44"/>
        <v>0</v>
      </c>
      <c r="BF204" s="161">
        <f t="shared" si="45"/>
        <v>0</v>
      </c>
      <c r="BG204" s="161">
        <f t="shared" si="46"/>
        <v>0</v>
      </c>
      <c r="BH204" s="161">
        <f t="shared" si="47"/>
        <v>0</v>
      </c>
      <c r="BI204" s="161">
        <f t="shared" si="48"/>
        <v>0</v>
      </c>
      <c r="BJ204" s="13" t="s">
        <v>86</v>
      </c>
      <c r="BK204" s="161">
        <f t="shared" si="49"/>
        <v>0</v>
      </c>
      <c r="BL204" s="13" t="s">
        <v>202</v>
      </c>
      <c r="BM204" s="160" t="s">
        <v>361</v>
      </c>
    </row>
    <row r="205" spans="2:65" s="1" customFormat="1" ht="24" customHeight="1">
      <c r="B205" s="148"/>
      <c r="C205" s="149" t="s">
        <v>362</v>
      </c>
      <c r="D205" s="149" t="s">
        <v>138</v>
      </c>
      <c r="E205" s="150" t="s">
        <v>363</v>
      </c>
      <c r="F205" s="151" t="s">
        <v>364</v>
      </c>
      <c r="G205" s="152" t="s">
        <v>242</v>
      </c>
      <c r="H205" s="153">
        <v>3.7999999999999999E-2</v>
      </c>
      <c r="I205" s="154"/>
      <c r="J205" s="155">
        <f t="shared" si="40"/>
        <v>0</v>
      </c>
      <c r="K205" s="151" t="s">
        <v>142</v>
      </c>
      <c r="L205" s="28"/>
      <c r="M205" s="156" t="s">
        <v>1</v>
      </c>
      <c r="N205" s="157" t="s">
        <v>39</v>
      </c>
      <c r="O205" s="51"/>
      <c r="P205" s="158">
        <f t="shared" si="41"/>
        <v>0</v>
      </c>
      <c r="Q205" s="158">
        <v>0</v>
      </c>
      <c r="R205" s="158">
        <f t="shared" si="42"/>
        <v>0</v>
      </c>
      <c r="S205" s="158">
        <v>0</v>
      </c>
      <c r="T205" s="159">
        <f t="shared" si="43"/>
        <v>0</v>
      </c>
      <c r="AR205" s="160" t="s">
        <v>202</v>
      </c>
      <c r="AT205" s="160" t="s">
        <v>138</v>
      </c>
      <c r="AU205" s="160" t="s">
        <v>86</v>
      </c>
      <c r="AY205" s="13" t="s">
        <v>135</v>
      </c>
      <c r="BE205" s="161">
        <f t="shared" si="44"/>
        <v>0</v>
      </c>
      <c r="BF205" s="161">
        <f t="shared" si="45"/>
        <v>0</v>
      </c>
      <c r="BG205" s="161">
        <f t="shared" si="46"/>
        <v>0</v>
      </c>
      <c r="BH205" s="161">
        <f t="shared" si="47"/>
        <v>0</v>
      </c>
      <c r="BI205" s="161">
        <f t="shared" si="48"/>
        <v>0</v>
      </c>
      <c r="BJ205" s="13" t="s">
        <v>86</v>
      </c>
      <c r="BK205" s="161">
        <f t="shared" si="49"/>
        <v>0</v>
      </c>
      <c r="BL205" s="13" t="s">
        <v>202</v>
      </c>
      <c r="BM205" s="160" t="s">
        <v>365</v>
      </c>
    </row>
    <row r="206" spans="2:65" s="11" customFormat="1" ht="22.95" customHeight="1">
      <c r="B206" s="135"/>
      <c r="D206" s="136" t="s">
        <v>72</v>
      </c>
      <c r="E206" s="146" t="s">
        <v>366</v>
      </c>
      <c r="F206" s="146" t="s">
        <v>367</v>
      </c>
      <c r="I206" s="138"/>
      <c r="J206" s="147">
        <f>BK206</f>
        <v>0</v>
      </c>
      <c r="L206" s="135"/>
      <c r="M206" s="140"/>
      <c r="N206" s="141"/>
      <c r="O206" s="141"/>
      <c r="P206" s="142">
        <f>SUM(P207:P214)</f>
        <v>0</v>
      </c>
      <c r="Q206" s="141"/>
      <c r="R206" s="142">
        <f>SUM(R207:R214)</f>
        <v>4.9000000000000002E-2</v>
      </c>
      <c r="S206" s="141"/>
      <c r="T206" s="143">
        <f>SUM(T207:T214)</f>
        <v>0.15889799999999998</v>
      </c>
      <c r="AR206" s="136" t="s">
        <v>86</v>
      </c>
      <c r="AT206" s="144" t="s">
        <v>72</v>
      </c>
      <c r="AU206" s="144" t="s">
        <v>80</v>
      </c>
      <c r="AY206" s="136" t="s">
        <v>135</v>
      </c>
      <c r="BK206" s="145">
        <f>SUM(BK207:BK214)</f>
        <v>0</v>
      </c>
    </row>
    <row r="207" spans="2:65" s="1" customFormat="1" ht="24" customHeight="1">
      <c r="B207" s="148"/>
      <c r="C207" s="149" t="s">
        <v>368</v>
      </c>
      <c r="D207" s="149" t="s">
        <v>138</v>
      </c>
      <c r="E207" s="150" t="s">
        <v>369</v>
      </c>
      <c r="F207" s="151" t="s">
        <v>370</v>
      </c>
      <c r="G207" s="152" t="s">
        <v>209</v>
      </c>
      <c r="H207" s="153">
        <v>74.599999999999994</v>
      </c>
      <c r="I207" s="154"/>
      <c r="J207" s="155">
        <f t="shared" ref="J207:J214" si="50">ROUND(I207*H207,2)</f>
        <v>0</v>
      </c>
      <c r="K207" s="151" t="s">
        <v>142</v>
      </c>
      <c r="L207" s="28"/>
      <c r="M207" s="156" t="s">
        <v>1</v>
      </c>
      <c r="N207" s="157" t="s">
        <v>39</v>
      </c>
      <c r="O207" s="51"/>
      <c r="P207" s="158">
        <f t="shared" ref="P207:P214" si="51">O207*H207</f>
        <v>0</v>
      </c>
      <c r="Q207" s="158">
        <v>0</v>
      </c>
      <c r="R207" s="158">
        <f t="shared" ref="R207:R214" si="52">Q207*H207</f>
        <v>0</v>
      </c>
      <c r="S207" s="158">
        <v>2.1299999999999999E-3</v>
      </c>
      <c r="T207" s="159">
        <f t="shared" ref="T207:T214" si="53">S207*H207</f>
        <v>0.15889799999999998</v>
      </c>
      <c r="AR207" s="160" t="s">
        <v>202</v>
      </c>
      <c r="AT207" s="160" t="s">
        <v>138</v>
      </c>
      <c r="AU207" s="160" t="s">
        <v>86</v>
      </c>
      <c r="AY207" s="13" t="s">
        <v>135</v>
      </c>
      <c r="BE207" s="161">
        <f t="shared" ref="BE207:BE214" si="54">IF(N207="základná",J207,0)</f>
        <v>0</v>
      </c>
      <c r="BF207" s="161">
        <f t="shared" ref="BF207:BF214" si="55">IF(N207="znížená",J207,0)</f>
        <v>0</v>
      </c>
      <c r="BG207" s="161">
        <f t="shared" ref="BG207:BG214" si="56">IF(N207="zákl. prenesená",J207,0)</f>
        <v>0</v>
      </c>
      <c r="BH207" s="161">
        <f t="shared" ref="BH207:BH214" si="57">IF(N207="zníž. prenesená",J207,0)</f>
        <v>0</v>
      </c>
      <c r="BI207" s="161">
        <f t="shared" ref="BI207:BI214" si="58">IF(N207="nulová",J207,0)</f>
        <v>0</v>
      </c>
      <c r="BJ207" s="13" t="s">
        <v>86</v>
      </c>
      <c r="BK207" s="161">
        <f t="shared" ref="BK207:BK214" si="59">ROUND(I207*H207,2)</f>
        <v>0</v>
      </c>
      <c r="BL207" s="13" t="s">
        <v>202</v>
      </c>
      <c r="BM207" s="160" t="s">
        <v>371</v>
      </c>
    </row>
    <row r="208" spans="2:65" s="1" customFormat="1" ht="16.5" customHeight="1">
      <c r="B208" s="148"/>
      <c r="C208" s="149" t="s">
        <v>372</v>
      </c>
      <c r="D208" s="149" t="s">
        <v>138</v>
      </c>
      <c r="E208" s="150" t="s">
        <v>373</v>
      </c>
      <c r="F208" s="151" t="s">
        <v>374</v>
      </c>
      <c r="G208" s="152" t="s">
        <v>209</v>
      </c>
      <c r="H208" s="153">
        <v>80</v>
      </c>
      <c r="I208" s="154"/>
      <c r="J208" s="155">
        <f t="shared" si="50"/>
        <v>0</v>
      </c>
      <c r="K208" s="151" t="s">
        <v>142</v>
      </c>
      <c r="L208" s="28"/>
      <c r="M208" s="156" t="s">
        <v>1</v>
      </c>
      <c r="N208" s="157" t="s">
        <v>39</v>
      </c>
      <c r="O208" s="51"/>
      <c r="P208" s="158">
        <f t="shared" si="51"/>
        <v>0</v>
      </c>
      <c r="Q208" s="158">
        <v>3.3E-4</v>
      </c>
      <c r="R208" s="158">
        <f t="shared" si="52"/>
        <v>2.64E-2</v>
      </c>
      <c r="S208" s="158">
        <v>0</v>
      </c>
      <c r="T208" s="159">
        <f t="shared" si="53"/>
        <v>0</v>
      </c>
      <c r="AR208" s="160" t="s">
        <v>202</v>
      </c>
      <c r="AT208" s="160" t="s">
        <v>138</v>
      </c>
      <c r="AU208" s="160" t="s">
        <v>86</v>
      </c>
      <c r="AY208" s="13" t="s">
        <v>135</v>
      </c>
      <c r="BE208" s="161">
        <f t="shared" si="54"/>
        <v>0</v>
      </c>
      <c r="BF208" s="161">
        <f t="shared" si="55"/>
        <v>0</v>
      </c>
      <c r="BG208" s="161">
        <f t="shared" si="56"/>
        <v>0</v>
      </c>
      <c r="BH208" s="161">
        <f t="shared" si="57"/>
        <v>0</v>
      </c>
      <c r="BI208" s="161">
        <f t="shared" si="58"/>
        <v>0</v>
      </c>
      <c r="BJ208" s="13" t="s">
        <v>86</v>
      </c>
      <c r="BK208" s="161">
        <f t="shared" si="59"/>
        <v>0</v>
      </c>
      <c r="BL208" s="13" t="s">
        <v>202</v>
      </c>
      <c r="BM208" s="160" t="s">
        <v>375</v>
      </c>
    </row>
    <row r="209" spans="2:65" s="1" customFormat="1" ht="16.5" customHeight="1">
      <c r="B209" s="148"/>
      <c r="C209" s="149" t="s">
        <v>376</v>
      </c>
      <c r="D209" s="149" t="s">
        <v>138</v>
      </c>
      <c r="E209" s="150" t="s">
        <v>377</v>
      </c>
      <c r="F209" s="151" t="s">
        <v>378</v>
      </c>
      <c r="G209" s="152" t="s">
        <v>209</v>
      </c>
      <c r="H209" s="153">
        <v>30</v>
      </c>
      <c r="I209" s="154"/>
      <c r="J209" s="155">
        <f t="shared" si="50"/>
        <v>0</v>
      </c>
      <c r="K209" s="151" t="s">
        <v>142</v>
      </c>
      <c r="L209" s="28"/>
      <c r="M209" s="156" t="s">
        <v>1</v>
      </c>
      <c r="N209" s="157" t="s">
        <v>39</v>
      </c>
      <c r="O209" s="51"/>
      <c r="P209" s="158">
        <f t="shared" si="51"/>
        <v>0</v>
      </c>
      <c r="Q209" s="158">
        <v>3.6000000000000002E-4</v>
      </c>
      <c r="R209" s="158">
        <f t="shared" si="52"/>
        <v>1.0800000000000001E-2</v>
      </c>
      <c r="S209" s="158">
        <v>0</v>
      </c>
      <c r="T209" s="159">
        <f t="shared" si="53"/>
        <v>0</v>
      </c>
      <c r="AR209" s="160" t="s">
        <v>202</v>
      </c>
      <c r="AT209" s="160" t="s">
        <v>138</v>
      </c>
      <c r="AU209" s="160" t="s">
        <v>86</v>
      </c>
      <c r="AY209" s="13" t="s">
        <v>135</v>
      </c>
      <c r="BE209" s="161">
        <f t="shared" si="54"/>
        <v>0</v>
      </c>
      <c r="BF209" s="161">
        <f t="shared" si="55"/>
        <v>0</v>
      </c>
      <c r="BG209" s="161">
        <f t="shared" si="56"/>
        <v>0</v>
      </c>
      <c r="BH209" s="161">
        <f t="shared" si="57"/>
        <v>0</v>
      </c>
      <c r="BI209" s="161">
        <f t="shared" si="58"/>
        <v>0</v>
      </c>
      <c r="BJ209" s="13" t="s">
        <v>86</v>
      </c>
      <c r="BK209" s="161">
        <f t="shared" si="59"/>
        <v>0</v>
      </c>
      <c r="BL209" s="13" t="s">
        <v>202</v>
      </c>
      <c r="BM209" s="160" t="s">
        <v>379</v>
      </c>
    </row>
    <row r="210" spans="2:65" s="1" customFormat="1" ht="24" customHeight="1">
      <c r="B210" s="148"/>
      <c r="C210" s="149" t="s">
        <v>380</v>
      </c>
      <c r="D210" s="149" t="s">
        <v>138</v>
      </c>
      <c r="E210" s="150" t="s">
        <v>381</v>
      </c>
      <c r="F210" s="151" t="s">
        <v>382</v>
      </c>
      <c r="G210" s="152" t="s">
        <v>214</v>
      </c>
      <c r="H210" s="153">
        <v>10</v>
      </c>
      <c r="I210" s="154"/>
      <c r="J210" s="155">
        <f t="shared" si="50"/>
        <v>0</v>
      </c>
      <c r="K210" s="151" t="s">
        <v>142</v>
      </c>
      <c r="L210" s="28"/>
      <c r="M210" s="156" t="s">
        <v>1</v>
      </c>
      <c r="N210" s="157" t="s">
        <v>39</v>
      </c>
      <c r="O210" s="51"/>
      <c r="P210" s="158">
        <f t="shared" si="51"/>
        <v>0</v>
      </c>
      <c r="Q210" s="158">
        <v>1.2999999999999999E-4</v>
      </c>
      <c r="R210" s="158">
        <f t="shared" si="52"/>
        <v>1.2999999999999999E-3</v>
      </c>
      <c r="S210" s="158">
        <v>0</v>
      </c>
      <c r="T210" s="159">
        <f t="shared" si="53"/>
        <v>0</v>
      </c>
      <c r="AR210" s="160" t="s">
        <v>202</v>
      </c>
      <c r="AT210" s="160" t="s">
        <v>138</v>
      </c>
      <c r="AU210" s="160" t="s">
        <v>86</v>
      </c>
      <c r="AY210" s="13" t="s">
        <v>135</v>
      </c>
      <c r="BE210" s="161">
        <f t="shared" si="54"/>
        <v>0</v>
      </c>
      <c r="BF210" s="161">
        <f t="shared" si="55"/>
        <v>0</v>
      </c>
      <c r="BG210" s="161">
        <f t="shared" si="56"/>
        <v>0</v>
      </c>
      <c r="BH210" s="161">
        <f t="shared" si="57"/>
        <v>0</v>
      </c>
      <c r="BI210" s="161">
        <f t="shared" si="58"/>
        <v>0</v>
      </c>
      <c r="BJ210" s="13" t="s">
        <v>86</v>
      </c>
      <c r="BK210" s="161">
        <f t="shared" si="59"/>
        <v>0</v>
      </c>
      <c r="BL210" s="13" t="s">
        <v>202</v>
      </c>
      <c r="BM210" s="160" t="s">
        <v>383</v>
      </c>
    </row>
    <row r="211" spans="2:65" s="1" customFormat="1" ht="16.5" customHeight="1">
      <c r="B211" s="148"/>
      <c r="C211" s="162" t="s">
        <v>384</v>
      </c>
      <c r="D211" s="162" t="s">
        <v>157</v>
      </c>
      <c r="E211" s="163" t="s">
        <v>385</v>
      </c>
      <c r="F211" s="164" t="s">
        <v>386</v>
      </c>
      <c r="G211" s="165" t="s">
        <v>214</v>
      </c>
      <c r="H211" s="166">
        <v>10</v>
      </c>
      <c r="I211" s="167"/>
      <c r="J211" s="168">
        <f t="shared" si="50"/>
        <v>0</v>
      </c>
      <c r="K211" s="164" t="s">
        <v>142</v>
      </c>
      <c r="L211" s="169"/>
      <c r="M211" s="170" t="s">
        <v>1</v>
      </c>
      <c r="N211" s="171" t="s">
        <v>39</v>
      </c>
      <c r="O211" s="51"/>
      <c r="P211" s="158">
        <f t="shared" si="51"/>
        <v>0</v>
      </c>
      <c r="Q211" s="158">
        <v>5.0000000000000002E-5</v>
      </c>
      <c r="R211" s="158">
        <f t="shared" si="52"/>
        <v>5.0000000000000001E-4</v>
      </c>
      <c r="S211" s="158">
        <v>0</v>
      </c>
      <c r="T211" s="159">
        <f t="shared" si="53"/>
        <v>0</v>
      </c>
      <c r="AR211" s="160" t="s">
        <v>270</v>
      </c>
      <c r="AT211" s="160" t="s">
        <v>157</v>
      </c>
      <c r="AU211" s="160" t="s">
        <v>86</v>
      </c>
      <c r="AY211" s="13" t="s">
        <v>135</v>
      </c>
      <c r="BE211" s="161">
        <f t="shared" si="54"/>
        <v>0</v>
      </c>
      <c r="BF211" s="161">
        <f t="shared" si="55"/>
        <v>0</v>
      </c>
      <c r="BG211" s="161">
        <f t="shared" si="56"/>
        <v>0</v>
      </c>
      <c r="BH211" s="161">
        <f t="shared" si="57"/>
        <v>0</v>
      </c>
      <c r="BI211" s="161">
        <f t="shared" si="58"/>
        <v>0</v>
      </c>
      <c r="BJ211" s="13" t="s">
        <v>86</v>
      </c>
      <c r="BK211" s="161">
        <f t="shared" si="59"/>
        <v>0</v>
      </c>
      <c r="BL211" s="13" t="s">
        <v>202</v>
      </c>
      <c r="BM211" s="160" t="s">
        <v>387</v>
      </c>
    </row>
    <row r="212" spans="2:65" s="1" customFormat="1" ht="24" customHeight="1">
      <c r="B212" s="148"/>
      <c r="C212" s="149" t="s">
        <v>388</v>
      </c>
      <c r="D212" s="149" t="s">
        <v>138</v>
      </c>
      <c r="E212" s="150" t="s">
        <v>389</v>
      </c>
      <c r="F212" s="151" t="s">
        <v>390</v>
      </c>
      <c r="G212" s="152" t="s">
        <v>391</v>
      </c>
      <c r="H212" s="153">
        <v>20</v>
      </c>
      <c r="I212" s="154"/>
      <c r="J212" s="155">
        <f t="shared" si="50"/>
        <v>0</v>
      </c>
      <c r="K212" s="151" t="s">
        <v>142</v>
      </c>
      <c r="L212" s="28"/>
      <c r="M212" s="156" t="s">
        <v>1</v>
      </c>
      <c r="N212" s="157" t="s">
        <v>39</v>
      </c>
      <c r="O212" s="51"/>
      <c r="P212" s="158">
        <f t="shared" si="51"/>
        <v>0</v>
      </c>
      <c r="Q212" s="158">
        <v>2.5999999999999998E-4</v>
      </c>
      <c r="R212" s="158">
        <f t="shared" si="52"/>
        <v>5.1999999999999998E-3</v>
      </c>
      <c r="S212" s="158">
        <v>0</v>
      </c>
      <c r="T212" s="159">
        <f t="shared" si="53"/>
        <v>0</v>
      </c>
      <c r="AR212" s="160" t="s">
        <v>202</v>
      </c>
      <c r="AT212" s="160" t="s">
        <v>138</v>
      </c>
      <c r="AU212" s="160" t="s">
        <v>86</v>
      </c>
      <c r="AY212" s="13" t="s">
        <v>135</v>
      </c>
      <c r="BE212" s="161">
        <f t="shared" si="54"/>
        <v>0</v>
      </c>
      <c r="BF212" s="161">
        <f t="shared" si="55"/>
        <v>0</v>
      </c>
      <c r="BG212" s="161">
        <f t="shared" si="56"/>
        <v>0</v>
      </c>
      <c r="BH212" s="161">
        <f t="shared" si="57"/>
        <v>0</v>
      </c>
      <c r="BI212" s="161">
        <f t="shared" si="58"/>
        <v>0</v>
      </c>
      <c r="BJ212" s="13" t="s">
        <v>86</v>
      </c>
      <c r="BK212" s="161">
        <f t="shared" si="59"/>
        <v>0</v>
      </c>
      <c r="BL212" s="13" t="s">
        <v>202</v>
      </c>
      <c r="BM212" s="160" t="s">
        <v>392</v>
      </c>
    </row>
    <row r="213" spans="2:65" s="1" customFormat="1" ht="16.5" customHeight="1">
      <c r="B213" s="148"/>
      <c r="C213" s="162" t="s">
        <v>393</v>
      </c>
      <c r="D213" s="162" t="s">
        <v>157</v>
      </c>
      <c r="E213" s="163" t="s">
        <v>394</v>
      </c>
      <c r="F213" s="164" t="s">
        <v>395</v>
      </c>
      <c r="G213" s="165" t="s">
        <v>214</v>
      </c>
      <c r="H213" s="166">
        <v>20</v>
      </c>
      <c r="I213" s="167"/>
      <c r="J213" s="168">
        <f t="shared" si="50"/>
        <v>0</v>
      </c>
      <c r="K213" s="164" t="s">
        <v>142</v>
      </c>
      <c r="L213" s="169"/>
      <c r="M213" s="170" t="s">
        <v>1</v>
      </c>
      <c r="N213" s="171" t="s">
        <v>39</v>
      </c>
      <c r="O213" s="51"/>
      <c r="P213" s="158">
        <f t="shared" si="51"/>
        <v>0</v>
      </c>
      <c r="Q213" s="158">
        <v>2.4000000000000001E-4</v>
      </c>
      <c r="R213" s="158">
        <f t="shared" si="52"/>
        <v>4.8000000000000004E-3</v>
      </c>
      <c r="S213" s="158">
        <v>0</v>
      </c>
      <c r="T213" s="159">
        <f t="shared" si="53"/>
        <v>0</v>
      </c>
      <c r="AR213" s="160" t="s">
        <v>270</v>
      </c>
      <c r="AT213" s="160" t="s">
        <v>157</v>
      </c>
      <c r="AU213" s="160" t="s">
        <v>86</v>
      </c>
      <c r="AY213" s="13" t="s">
        <v>135</v>
      </c>
      <c r="BE213" s="161">
        <f t="shared" si="54"/>
        <v>0</v>
      </c>
      <c r="BF213" s="161">
        <f t="shared" si="55"/>
        <v>0</v>
      </c>
      <c r="BG213" s="161">
        <f t="shared" si="56"/>
        <v>0</v>
      </c>
      <c r="BH213" s="161">
        <f t="shared" si="57"/>
        <v>0</v>
      </c>
      <c r="BI213" s="161">
        <f t="shared" si="58"/>
        <v>0</v>
      </c>
      <c r="BJ213" s="13" t="s">
        <v>86</v>
      </c>
      <c r="BK213" s="161">
        <f t="shared" si="59"/>
        <v>0</v>
      </c>
      <c r="BL213" s="13" t="s">
        <v>202</v>
      </c>
      <c r="BM213" s="160" t="s">
        <v>396</v>
      </c>
    </row>
    <row r="214" spans="2:65" s="1" customFormat="1" ht="24" customHeight="1">
      <c r="B214" s="148"/>
      <c r="C214" s="149" t="s">
        <v>397</v>
      </c>
      <c r="D214" s="149" t="s">
        <v>138</v>
      </c>
      <c r="E214" s="150" t="s">
        <v>398</v>
      </c>
      <c r="F214" s="151" t="s">
        <v>399</v>
      </c>
      <c r="G214" s="152" t="s">
        <v>242</v>
      </c>
      <c r="H214" s="153">
        <v>4.9000000000000002E-2</v>
      </c>
      <c r="I214" s="154"/>
      <c r="J214" s="155">
        <f t="shared" si="50"/>
        <v>0</v>
      </c>
      <c r="K214" s="151" t="s">
        <v>142</v>
      </c>
      <c r="L214" s="28"/>
      <c r="M214" s="156" t="s">
        <v>1</v>
      </c>
      <c r="N214" s="157" t="s">
        <v>39</v>
      </c>
      <c r="O214" s="51"/>
      <c r="P214" s="158">
        <f t="shared" si="51"/>
        <v>0</v>
      </c>
      <c r="Q214" s="158">
        <v>0</v>
      </c>
      <c r="R214" s="158">
        <f t="shared" si="52"/>
        <v>0</v>
      </c>
      <c r="S214" s="158">
        <v>0</v>
      </c>
      <c r="T214" s="159">
        <f t="shared" si="53"/>
        <v>0</v>
      </c>
      <c r="AR214" s="160" t="s">
        <v>202</v>
      </c>
      <c r="AT214" s="160" t="s">
        <v>138</v>
      </c>
      <c r="AU214" s="160" t="s">
        <v>86</v>
      </c>
      <c r="AY214" s="13" t="s">
        <v>135</v>
      </c>
      <c r="BE214" s="161">
        <f t="shared" si="54"/>
        <v>0</v>
      </c>
      <c r="BF214" s="161">
        <f t="shared" si="55"/>
        <v>0</v>
      </c>
      <c r="BG214" s="161">
        <f t="shared" si="56"/>
        <v>0</v>
      </c>
      <c r="BH214" s="161">
        <f t="shared" si="57"/>
        <v>0</v>
      </c>
      <c r="BI214" s="161">
        <f t="shared" si="58"/>
        <v>0</v>
      </c>
      <c r="BJ214" s="13" t="s">
        <v>86</v>
      </c>
      <c r="BK214" s="161">
        <f t="shared" si="59"/>
        <v>0</v>
      </c>
      <c r="BL214" s="13" t="s">
        <v>202</v>
      </c>
      <c r="BM214" s="160" t="s">
        <v>400</v>
      </c>
    </row>
    <row r="215" spans="2:65" s="11" customFormat="1" ht="22.95" customHeight="1">
      <c r="B215" s="135"/>
      <c r="D215" s="136" t="s">
        <v>72</v>
      </c>
      <c r="E215" s="146" t="s">
        <v>401</v>
      </c>
      <c r="F215" s="146" t="s">
        <v>402</v>
      </c>
      <c r="I215" s="138"/>
      <c r="J215" s="147">
        <f>BK215</f>
        <v>0</v>
      </c>
      <c r="L215" s="135"/>
      <c r="M215" s="140"/>
      <c r="N215" s="141"/>
      <c r="O215" s="141"/>
      <c r="P215" s="142">
        <f>SUM(P216:P242)</f>
        <v>0</v>
      </c>
      <c r="Q215" s="141"/>
      <c r="R215" s="142">
        <f>SUM(R216:R242)</f>
        <v>0.52298999999999995</v>
      </c>
      <c r="S215" s="141"/>
      <c r="T215" s="143">
        <f>SUM(T216:T242)</f>
        <v>2.3889</v>
      </c>
      <c r="AR215" s="136" t="s">
        <v>86</v>
      </c>
      <c r="AT215" s="144" t="s">
        <v>72</v>
      </c>
      <c r="AU215" s="144" t="s">
        <v>80</v>
      </c>
      <c r="AY215" s="136" t="s">
        <v>135</v>
      </c>
      <c r="BK215" s="145">
        <f>SUM(BK216:BK242)</f>
        <v>0</v>
      </c>
    </row>
    <row r="216" spans="2:65" s="1" customFormat="1" ht="24" customHeight="1">
      <c r="B216" s="148"/>
      <c r="C216" s="149" t="s">
        <v>403</v>
      </c>
      <c r="D216" s="149" t="s">
        <v>138</v>
      </c>
      <c r="E216" s="150" t="s">
        <v>404</v>
      </c>
      <c r="F216" s="151" t="s">
        <v>405</v>
      </c>
      <c r="G216" s="152" t="s">
        <v>406</v>
      </c>
      <c r="H216" s="153">
        <v>10</v>
      </c>
      <c r="I216" s="154"/>
      <c r="J216" s="155">
        <f t="shared" ref="J216:J242" si="60">ROUND(I216*H216,2)</f>
        <v>0</v>
      </c>
      <c r="K216" s="151" t="s">
        <v>142</v>
      </c>
      <c r="L216" s="28"/>
      <c r="M216" s="156" t="s">
        <v>1</v>
      </c>
      <c r="N216" s="157" t="s">
        <v>39</v>
      </c>
      <c r="O216" s="51"/>
      <c r="P216" s="158">
        <f t="shared" ref="P216:P242" si="61">O216*H216</f>
        <v>0</v>
      </c>
      <c r="Q216" s="158">
        <v>0</v>
      </c>
      <c r="R216" s="158">
        <f t="shared" ref="R216:R242" si="62">Q216*H216</f>
        <v>0</v>
      </c>
      <c r="S216" s="158">
        <v>3.4200000000000001E-2</v>
      </c>
      <c r="T216" s="159">
        <f t="shared" ref="T216:T242" si="63">S216*H216</f>
        <v>0.34200000000000003</v>
      </c>
      <c r="AR216" s="160" t="s">
        <v>202</v>
      </c>
      <c r="AT216" s="160" t="s">
        <v>138</v>
      </c>
      <c r="AU216" s="160" t="s">
        <v>86</v>
      </c>
      <c r="AY216" s="13" t="s">
        <v>135</v>
      </c>
      <c r="BE216" s="161">
        <f t="shared" ref="BE216:BE242" si="64">IF(N216="základná",J216,0)</f>
        <v>0</v>
      </c>
      <c r="BF216" s="161">
        <f t="shared" ref="BF216:BF242" si="65">IF(N216="znížená",J216,0)</f>
        <v>0</v>
      </c>
      <c r="BG216" s="161">
        <f t="shared" ref="BG216:BG242" si="66">IF(N216="zákl. prenesená",J216,0)</f>
        <v>0</v>
      </c>
      <c r="BH216" s="161">
        <f t="shared" ref="BH216:BH242" si="67">IF(N216="zníž. prenesená",J216,0)</f>
        <v>0</v>
      </c>
      <c r="BI216" s="161">
        <f t="shared" ref="BI216:BI242" si="68">IF(N216="nulová",J216,0)</f>
        <v>0</v>
      </c>
      <c r="BJ216" s="13" t="s">
        <v>86</v>
      </c>
      <c r="BK216" s="161">
        <f t="shared" ref="BK216:BK242" si="69">ROUND(I216*H216,2)</f>
        <v>0</v>
      </c>
      <c r="BL216" s="13" t="s">
        <v>202</v>
      </c>
      <c r="BM216" s="160" t="s">
        <v>407</v>
      </c>
    </row>
    <row r="217" spans="2:65" s="1" customFormat="1" ht="16.5" customHeight="1">
      <c r="B217" s="148"/>
      <c r="C217" s="149" t="s">
        <v>408</v>
      </c>
      <c r="D217" s="149" t="s">
        <v>138</v>
      </c>
      <c r="E217" s="150" t="s">
        <v>409</v>
      </c>
      <c r="F217" s="151" t="s">
        <v>410</v>
      </c>
      <c r="G217" s="152" t="s">
        <v>406</v>
      </c>
      <c r="H217" s="153">
        <v>10</v>
      </c>
      <c r="I217" s="154"/>
      <c r="J217" s="155">
        <f t="shared" si="60"/>
        <v>0</v>
      </c>
      <c r="K217" s="151" t="s">
        <v>142</v>
      </c>
      <c r="L217" s="28"/>
      <c r="M217" s="156" t="s">
        <v>1</v>
      </c>
      <c r="N217" s="157" t="s">
        <v>39</v>
      </c>
      <c r="O217" s="51"/>
      <c r="P217" s="158">
        <f t="shared" si="61"/>
        <v>0</v>
      </c>
      <c r="Q217" s="158">
        <v>1.7000000000000001E-4</v>
      </c>
      <c r="R217" s="158">
        <f t="shared" si="62"/>
        <v>1.7000000000000001E-3</v>
      </c>
      <c r="S217" s="158">
        <v>0</v>
      </c>
      <c r="T217" s="159">
        <f t="shared" si="63"/>
        <v>0</v>
      </c>
      <c r="AR217" s="160" t="s">
        <v>202</v>
      </c>
      <c r="AT217" s="160" t="s">
        <v>138</v>
      </c>
      <c r="AU217" s="160" t="s">
        <v>86</v>
      </c>
      <c r="AY217" s="13" t="s">
        <v>135</v>
      </c>
      <c r="BE217" s="161">
        <f t="shared" si="64"/>
        <v>0</v>
      </c>
      <c r="BF217" s="161">
        <f t="shared" si="65"/>
        <v>0</v>
      </c>
      <c r="BG217" s="161">
        <f t="shared" si="66"/>
        <v>0</v>
      </c>
      <c r="BH217" s="161">
        <f t="shared" si="67"/>
        <v>0</v>
      </c>
      <c r="BI217" s="161">
        <f t="shared" si="68"/>
        <v>0</v>
      </c>
      <c r="BJ217" s="13" t="s">
        <v>86</v>
      </c>
      <c r="BK217" s="161">
        <f t="shared" si="69"/>
        <v>0</v>
      </c>
      <c r="BL217" s="13" t="s">
        <v>202</v>
      </c>
      <c r="BM217" s="160" t="s">
        <v>411</v>
      </c>
    </row>
    <row r="218" spans="2:65" s="1" customFormat="1" ht="16.5" customHeight="1">
      <c r="B218" s="148"/>
      <c r="C218" s="162" t="s">
        <v>412</v>
      </c>
      <c r="D218" s="162" t="s">
        <v>157</v>
      </c>
      <c r="E218" s="163" t="s">
        <v>413</v>
      </c>
      <c r="F218" s="164" t="s">
        <v>414</v>
      </c>
      <c r="G218" s="165" t="s">
        <v>214</v>
      </c>
      <c r="H218" s="166">
        <v>10</v>
      </c>
      <c r="I218" s="167"/>
      <c r="J218" s="168">
        <f t="shared" si="60"/>
        <v>0</v>
      </c>
      <c r="K218" s="164" t="s">
        <v>142</v>
      </c>
      <c r="L218" s="169"/>
      <c r="M218" s="170" t="s">
        <v>1</v>
      </c>
      <c r="N218" s="171" t="s">
        <v>39</v>
      </c>
      <c r="O218" s="51"/>
      <c r="P218" s="158">
        <f t="shared" si="61"/>
        <v>0</v>
      </c>
      <c r="Q218" s="158">
        <v>2.35E-2</v>
      </c>
      <c r="R218" s="158">
        <f t="shared" si="62"/>
        <v>0.23499999999999999</v>
      </c>
      <c r="S218" s="158">
        <v>0</v>
      </c>
      <c r="T218" s="159">
        <f t="shared" si="63"/>
        <v>0</v>
      </c>
      <c r="AR218" s="160" t="s">
        <v>270</v>
      </c>
      <c r="AT218" s="160" t="s">
        <v>157</v>
      </c>
      <c r="AU218" s="160" t="s">
        <v>86</v>
      </c>
      <c r="AY218" s="13" t="s">
        <v>135</v>
      </c>
      <c r="BE218" s="161">
        <f t="shared" si="64"/>
        <v>0</v>
      </c>
      <c r="BF218" s="161">
        <f t="shared" si="65"/>
        <v>0</v>
      </c>
      <c r="BG218" s="161">
        <f t="shared" si="66"/>
        <v>0</v>
      </c>
      <c r="BH218" s="161">
        <f t="shared" si="67"/>
        <v>0</v>
      </c>
      <c r="BI218" s="161">
        <f t="shared" si="68"/>
        <v>0</v>
      </c>
      <c r="BJ218" s="13" t="s">
        <v>86</v>
      </c>
      <c r="BK218" s="161">
        <f t="shared" si="69"/>
        <v>0</v>
      </c>
      <c r="BL218" s="13" t="s">
        <v>202</v>
      </c>
      <c r="BM218" s="160" t="s">
        <v>415</v>
      </c>
    </row>
    <row r="219" spans="2:65" s="1" customFormat="1" ht="24" customHeight="1">
      <c r="B219" s="148"/>
      <c r="C219" s="149" t="s">
        <v>416</v>
      </c>
      <c r="D219" s="149" t="s">
        <v>138</v>
      </c>
      <c r="E219" s="150" t="s">
        <v>417</v>
      </c>
      <c r="F219" s="151" t="s">
        <v>418</v>
      </c>
      <c r="G219" s="152" t="s">
        <v>406</v>
      </c>
      <c r="H219" s="153">
        <v>20</v>
      </c>
      <c r="I219" s="154"/>
      <c r="J219" s="155">
        <f t="shared" si="60"/>
        <v>0</v>
      </c>
      <c r="K219" s="151" t="s">
        <v>142</v>
      </c>
      <c r="L219" s="28"/>
      <c r="M219" s="156" t="s">
        <v>1</v>
      </c>
      <c r="N219" s="157" t="s">
        <v>39</v>
      </c>
      <c r="O219" s="51"/>
      <c r="P219" s="158">
        <f t="shared" si="61"/>
        <v>0</v>
      </c>
      <c r="Q219" s="158">
        <v>0</v>
      </c>
      <c r="R219" s="158">
        <f t="shared" si="62"/>
        <v>0</v>
      </c>
      <c r="S219" s="158">
        <v>1.9460000000000002E-2</v>
      </c>
      <c r="T219" s="159">
        <f t="shared" si="63"/>
        <v>0.38920000000000005</v>
      </c>
      <c r="AR219" s="160" t="s">
        <v>202</v>
      </c>
      <c r="AT219" s="160" t="s">
        <v>138</v>
      </c>
      <c r="AU219" s="160" t="s">
        <v>86</v>
      </c>
      <c r="AY219" s="13" t="s">
        <v>135</v>
      </c>
      <c r="BE219" s="161">
        <f t="shared" si="64"/>
        <v>0</v>
      </c>
      <c r="BF219" s="161">
        <f t="shared" si="65"/>
        <v>0</v>
      </c>
      <c r="BG219" s="161">
        <f t="shared" si="66"/>
        <v>0</v>
      </c>
      <c r="BH219" s="161">
        <f t="shared" si="67"/>
        <v>0</v>
      </c>
      <c r="BI219" s="161">
        <f t="shared" si="68"/>
        <v>0</v>
      </c>
      <c r="BJ219" s="13" t="s">
        <v>86</v>
      </c>
      <c r="BK219" s="161">
        <f t="shared" si="69"/>
        <v>0</v>
      </c>
      <c r="BL219" s="13" t="s">
        <v>202</v>
      </c>
      <c r="BM219" s="160" t="s">
        <v>419</v>
      </c>
    </row>
    <row r="220" spans="2:65" s="1" customFormat="1" ht="16.5" customHeight="1">
      <c r="B220" s="148"/>
      <c r="C220" s="149" t="s">
        <v>420</v>
      </c>
      <c r="D220" s="149" t="s">
        <v>138</v>
      </c>
      <c r="E220" s="150" t="s">
        <v>421</v>
      </c>
      <c r="F220" s="151" t="s">
        <v>422</v>
      </c>
      <c r="G220" s="152" t="s">
        <v>214</v>
      </c>
      <c r="H220" s="153">
        <v>10</v>
      </c>
      <c r="I220" s="154"/>
      <c r="J220" s="155">
        <f t="shared" si="60"/>
        <v>0</v>
      </c>
      <c r="K220" s="151" t="s">
        <v>142</v>
      </c>
      <c r="L220" s="28"/>
      <c r="M220" s="156" t="s">
        <v>1</v>
      </c>
      <c r="N220" s="157" t="s">
        <v>39</v>
      </c>
      <c r="O220" s="51"/>
      <c r="P220" s="158">
        <f t="shared" si="61"/>
        <v>0</v>
      </c>
      <c r="Q220" s="158">
        <v>2.3E-3</v>
      </c>
      <c r="R220" s="158">
        <f t="shared" si="62"/>
        <v>2.3E-2</v>
      </c>
      <c r="S220" s="158">
        <v>0</v>
      </c>
      <c r="T220" s="159">
        <f t="shared" si="63"/>
        <v>0</v>
      </c>
      <c r="AR220" s="160" t="s">
        <v>202</v>
      </c>
      <c r="AT220" s="160" t="s">
        <v>138</v>
      </c>
      <c r="AU220" s="160" t="s">
        <v>86</v>
      </c>
      <c r="AY220" s="13" t="s">
        <v>135</v>
      </c>
      <c r="BE220" s="161">
        <f t="shared" si="64"/>
        <v>0</v>
      </c>
      <c r="BF220" s="161">
        <f t="shared" si="65"/>
        <v>0</v>
      </c>
      <c r="BG220" s="161">
        <f t="shared" si="66"/>
        <v>0</v>
      </c>
      <c r="BH220" s="161">
        <f t="shared" si="67"/>
        <v>0</v>
      </c>
      <c r="BI220" s="161">
        <f t="shared" si="68"/>
        <v>0</v>
      </c>
      <c r="BJ220" s="13" t="s">
        <v>86</v>
      </c>
      <c r="BK220" s="161">
        <f t="shared" si="69"/>
        <v>0</v>
      </c>
      <c r="BL220" s="13" t="s">
        <v>202</v>
      </c>
      <c r="BM220" s="160" t="s">
        <v>423</v>
      </c>
    </row>
    <row r="221" spans="2:65" s="1" customFormat="1" ht="16.5" customHeight="1">
      <c r="B221" s="148"/>
      <c r="C221" s="162" t="s">
        <v>424</v>
      </c>
      <c r="D221" s="162" t="s">
        <v>157</v>
      </c>
      <c r="E221" s="163" t="s">
        <v>425</v>
      </c>
      <c r="F221" s="164" t="s">
        <v>426</v>
      </c>
      <c r="G221" s="165" t="s">
        <v>214</v>
      </c>
      <c r="H221" s="166">
        <v>10</v>
      </c>
      <c r="I221" s="167"/>
      <c r="J221" s="168">
        <f t="shared" si="60"/>
        <v>0</v>
      </c>
      <c r="K221" s="164" t="s">
        <v>142</v>
      </c>
      <c r="L221" s="169"/>
      <c r="M221" s="170" t="s">
        <v>1</v>
      </c>
      <c r="N221" s="171" t="s">
        <v>39</v>
      </c>
      <c r="O221" s="51"/>
      <c r="P221" s="158">
        <f t="shared" si="61"/>
        <v>0</v>
      </c>
      <c r="Q221" s="158">
        <v>1.0999999999999999E-2</v>
      </c>
      <c r="R221" s="158">
        <f t="shared" si="62"/>
        <v>0.10999999999999999</v>
      </c>
      <c r="S221" s="158">
        <v>0</v>
      </c>
      <c r="T221" s="159">
        <f t="shared" si="63"/>
        <v>0</v>
      </c>
      <c r="AR221" s="160" t="s">
        <v>270</v>
      </c>
      <c r="AT221" s="160" t="s">
        <v>157</v>
      </c>
      <c r="AU221" s="160" t="s">
        <v>86</v>
      </c>
      <c r="AY221" s="13" t="s">
        <v>135</v>
      </c>
      <c r="BE221" s="161">
        <f t="shared" si="64"/>
        <v>0</v>
      </c>
      <c r="BF221" s="161">
        <f t="shared" si="65"/>
        <v>0</v>
      </c>
      <c r="BG221" s="161">
        <f t="shared" si="66"/>
        <v>0</v>
      </c>
      <c r="BH221" s="161">
        <f t="shared" si="67"/>
        <v>0</v>
      </c>
      <c r="BI221" s="161">
        <f t="shared" si="68"/>
        <v>0</v>
      </c>
      <c r="BJ221" s="13" t="s">
        <v>86</v>
      </c>
      <c r="BK221" s="161">
        <f t="shared" si="69"/>
        <v>0</v>
      </c>
      <c r="BL221" s="13" t="s">
        <v>202</v>
      </c>
      <c r="BM221" s="160" t="s">
        <v>427</v>
      </c>
    </row>
    <row r="222" spans="2:65" s="1" customFormat="1" ht="24" customHeight="1">
      <c r="B222" s="148"/>
      <c r="C222" s="149" t="s">
        <v>428</v>
      </c>
      <c r="D222" s="149" t="s">
        <v>138</v>
      </c>
      <c r="E222" s="150" t="s">
        <v>429</v>
      </c>
      <c r="F222" s="151" t="s">
        <v>430</v>
      </c>
      <c r="G222" s="152" t="s">
        <v>406</v>
      </c>
      <c r="H222" s="153">
        <v>10</v>
      </c>
      <c r="I222" s="154"/>
      <c r="J222" s="155">
        <f t="shared" si="60"/>
        <v>0</v>
      </c>
      <c r="K222" s="151" t="s">
        <v>142</v>
      </c>
      <c r="L222" s="28"/>
      <c r="M222" s="156" t="s">
        <v>1</v>
      </c>
      <c r="N222" s="157" t="s">
        <v>39</v>
      </c>
      <c r="O222" s="51"/>
      <c r="P222" s="158">
        <f t="shared" si="61"/>
        <v>0</v>
      </c>
      <c r="Q222" s="158">
        <v>0</v>
      </c>
      <c r="R222" s="158">
        <f t="shared" si="62"/>
        <v>0</v>
      </c>
      <c r="S222" s="158">
        <v>0.155</v>
      </c>
      <c r="T222" s="159">
        <f t="shared" si="63"/>
        <v>1.55</v>
      </c>
      <c r="AR222" s="160" t="s">
        <v>202</v>
      </c>
      <c r="AT222" s="160" t="s">
        <v>138</v>
      </c>
      <c r="AU222" s="160" t="s">
        <v>86</v>
      </c>
      <c r="AY222" s="13" t="s">
        <v>135</v>
      </c>
      <c r="BE222" s="161">
        <f t="shared" si="64"/>
        <v>0</v>
      </c>
      <c r="BF222" s="161">
        <f t="shared" si="65"/>
        <v>0</v>
      </c>
      <c r="BG222" s="161">
        <f t="shared" si="66"/>
        <v>0</v>
      </c>
      <c r="BH222" s="161">
        <f t="shared" si="67"/>
        <v>0</v>
      </c>
      <c r="BI222" s="161">
        <f t="shared" si="68"/>
        <v>0</v>
      </c>
      <c r="BJ222" s="13" t="s">
        <v>86</v>
      </c>
      <c r="BK222" s="161">
        <f t="shared" si="69"/>
        <v>0</v>
      </c>
      <c r="BL222" s="13" t="s">
        <v>202</v>
      </c>
      <c r="BM222" s="160" t="s">
        <v>431</v>
      </c>
    </row>
    <row r="223" spans="2:65" s="1" customFormat="1" ht="16.5" customHeight="1">
      <c r="B223" s="148"/>
      <c r="C223" s="149" t="s">
        <v>432</v>
      </c>
      <c r="D223" s="149" t="s">
        <v>138</v>
      </c>
      <c r="E223" s="150" t="s">
        <v>433</v>
      </c>
      <c r="F223" s="151" t="s">
        <v>434</v>
      </c>
      <c r="G223" s="152" t="s">
        <v>406</v>
      </c>
      <c r="H223" s="153">
        <v>10</v>
      </c>
      <c r="I223" s="154"/>
      <c r="J223" s="155">
        <f t="shared" si="60"/>
        <v>0</v>
      </c>
      <c r="K223" s="151" t="s">
        <v>142</v>
      </c>
      <c r="L223" s="28"/>
      <c r="M223" s="156" t="s">
        <v>1</v>
      </c>
      <c r="N223" s="157" t="s">
        <v>39</v>
      </c>
      <c r="O223" s="51"/>
      <c r="P223" s="158">
        <f t="shared" si="61"/>
        <v>0</v>
      </c>
      <c r="Q223" s="158">
        <v>2.7999999999999998E-4</v>
      </c>
      <c r="R223" s="158">
        <f t="shared" si="62"/>
        <v>2.7999999999999995E-3</v>
      </c>
      <c r="S223" s="158">
        <v>0</v>
      </c>
      <c r="T223" s="159">
        <f t="shared" si="63"/>
        <v>0</v>
      </c>
      <c r="AR223" s="160" t="s">
        <v>202</v>
      </c>
      <c r="AT223" s="160" t="s">
        <v>138</v>
      </c>
      <c r="AU223" s="160" t="s">
        <v>86</v>
      </c>
      <c r="AY223" s="13" t="s">
        <v>135</v>
      </c>
      <c r="BE223" s="161">
        <f t="shared" si="64"/>
        <v>0</v>
      </c>
      <c r="BF223" s="161">
        <f t="shared" si="65"/>
        <v>0</v>
      </c>
      <c r="BG223" s="161">
        <f t="shared" si="66"/>
        <v>0</v>
      </c>
      <c r="BH223" s="161">
        <f t="shared" si="67"/>
        <v>0</v>
      </c>
      <c r="BI223" s="161">
        <f t="shared" si="68"/>
        <v>0</v>
      </c>
      <c r="BJ223" s="13" t="s">
        <v>86</v>
      </c>
      <c r="BK223" s="161">
        <f t="shared" si="69"/>
        <v>0</v>
      </c>
      <c r="BL223" s="13" t="s">
        <v>202</v>
      </c>
      <c r="BM223" s="160" t="s">
        <v>435</v>
      </c>
    </row>
    <row r="224" spans="2:65" s="1" customFormat="1" ht="16.5" customHeight="1">
      <c r="B224" s="148"/>
      <c r="C224" s="162" t="s">
        <v>436</v>
      </c>
      <c r="D224" s="162" t="s">
        <v>157</v>
      </c>
      <c r="E224" s="163" t="s">
        <v>437</v>
      </c>
      <c r="F224" s="164" t="s">
        <v>438</v>
      </c>
      <c r="G224" s="165" t="s">
        <v>214</v>
      </c>
      <c r="H224" s="166">
        <v>10</v>
      </c>
      <c r="I224" s="167"/>
      <c r="J224" s="168">
        <f t="shared" si="60"/>
        <v>0</v>
      </c>
      <c r="K224" s="164" t="s">
        <v>1</v>
      </c>
      <c r="L224" s="169"/>
      <c r="M224" s="170" t="s">
        <v>1</v>
      </c>
      <c r="N224" s="171" t="s">
        <v>39</v>
      </c>
      <c r="O224" s="51"/>
      <c r="P224" s="158">
        <f t="shared" si="61"/>
        <v>0</v>
      </c>
      <c r="Q224" s="158">
        <v>8.9999999999999993E-3</v>
      </c>
      <c r="R224" s="158">
        <f t="shared" si="62"/>
        <v>0.09</v>
      </c>
      <c r="S224" s="158">
        <v>0</v>
      </c>
      <c r="T224" s="159">
        <f t="shared" si="63"/>
        <v>0</v>
      </c>
      <c r="AR224" s="160" t="s">
        <v>270</v>
      </c>
      <c r="AT224" s="160" t="s">
        <v>157</v>
      </c>
      <c r="AU224" s="160" t="s">
        <v>86</v>
      </c>
      <c r="AY224" s="13" t="s">
        <v>135</v>
      </c>
      <c r="BE224" s="161">
        <f t="shared" si="64"/>
        <v>0</v>
      </c>
      <c r="BF224" s="161">
        <f t="shared" si="65"/>
        <v>0</v>
      </c>
      <c r="BG224" s="161">
        <f t="shared" si="66"/>
        <v>0</v>
      </c>
      <c r="BH224" s="161">
        <f t="shared" si="67"/>
        <v>0</v>
      </c>
      <c r="BI224" s="161">
        <f t="shared" si="68"/>
        <v>0</v>
      </c>
      <c r="BJ224" s="13" t="s">
        <v>86</v>
      </c>
      <c r="BK224" s="161">
        <f t="shared" si="69"/>
        <v>0</v>
      </c>
      <c r="BL224" s="13" t="s">
        <v>202</v>
      </c>
      <c r="BM224" s="160" t="s">
        <v>439</v>
      </c>
    </row>
    <row r="225" spans="2:65" s="1" customFormat="1" ht="16.5" customHeight="1">
      <c r="B225" s="148"/>
      <c r="C225" s="149" t="s">
        <v>440</v>
      </c>
      <c r="D225" s="149" t="s">
        <v>138</v>
      </c>
      <c r="E225" s="150" t="s">
        <v>441</v>
      </c>
      <c r="F225" s="151" t="s">
        <v>442</v>
      </c>
      <c r="G225" s="152" t="s">
        <v>214</v>
      </c>
      <c r="H225" s="153">
        <v>10</v>
      </c>
      <c r="I225" s="154"/>
      <c r="J225" s="155">
        <f t="shared" si="60"/>
        <v>0</v>
      </c>
      <c r="K225" s="151" t="s">
        <v>142</v>
      </c>
      <c r="L225" s="28"/>
      <c r="M225" s="156" t="s">
        <v>1</v>
      </c>
      <c r="N225" s="157" t="s">
        <v>39</v>
      </c>
      <c r="O225" s="51"/>
      <c r="P225" s="158">
        <f t="shared" si="61"/>
        <v>0</v>
      </c>
      <c r="Q225" s="158">
        <v>0</v>
      </c>
      <c r="R225" s="158">
        <f t="shared" si="62"/>
        <v>0</v>
      </c>
      <c r="S225" s="158">
        <v>4.8999999999999998E-4</v>
      </c>
      <c r="T225" s="159">
        <f t="shared" si="63"/>
        <v>4.8999999999999998E-3</v>
      </c>
      <c r="AR225" s="160" t="s">
        <v>202</v>
      </c>
      <c r="AT225" s="160" t="s">
        <v>138</v>
      </c>
      <c r="AU225" s="160" t="s">
        <v>86</v>
      </c>
      <c r="AY225" s="13" t="s">
        <v>135</v>
      </c>
      <c r="BE225" s="161">
        <f t="shared" si="64"/>
        <v>0</v>
      </c>
      <c r="BF225" s="161">
        <f t="shared" si="65"/>
        <v>0</v>
      </c>
      <c r="BG225" s="161">
        <f t="shared" si="66"/>
        <v>0</v>
      </c>
      <c r="BH225" s="161">
        <f t="shared" si="67"/>
        <v>0</v>
      </c>
      <c r="BI225" s="161">
        <f t="shared" si="68"/>
        <v>0</v>
      </c>
      <c r="BJ225" s="13" t="s">
        <v>86</v>
      </c>
      <c r="BK225" s="161">
        <f t="shared" si="69"/>
        <v>0</v>
      </c>
      <c r="BL225" s="13" t="s">
        <v>202</v>
      </c>
      <c r="BM225" s="160" t="s">
        <v>443</v>
      </c>
    </row>
    <row r="226" spans="2:65" s="1" customFormat="1" ht="16.5" customHeight="1">
      <c r="B226" s="148"/>
      <c r="C226" s="149" t="s">
        <v>444</v>
      </c>
      <c r="D226" s="149" t="s">
        <v>138</v>
      </c>
      <c r="E226" s="150" t="s">
        <v>445</v>
      </c>
      <c r="F226" s="151" t="s">
        <v>446</v>
      </c>
      <c r="G226" s="152" t="s">
        <v>406</v>
      </c>
      <c r="H226" s="153">
        <v>30</v>
      </c>
      <c r="I226" s="154"/>
      <c r="J226" s="155">
        <f t="shared" si="60"/>
        <v>0</v>
      </c>
      <c r="K226" s="151" t="s">
        <v>142</v>
      </c>
      <c r="L226" s="28"/>
      <c r="M226" s="156" t="s">
        <v>1</v>
      </c>
      <c r="N226" s="157" t="s">
        <v>39</v>
      </c>
      <c r="O226" s="51"/>
      <c r="P226" s="158">
        <f t="shared" si="61"/>
        <v>0</v>
      </c>
      <c r="Q226" s="158">
        <v>2.7999999999999998E-4</v>
      </c>
      <c r="R226" s="158">
        <f t="shared" si="62"/>
        <v>8.3999999999999995E-3</v>
      </c>
      <c r="S226" s="158">
        <v>0</v>
      </c>
      <c r="T226" s="159">
        <f t="shared" si="63"/>
        <v>0</v>
      </c>
      <c r="AR226" s="160" t="s">
        <v>202</v>
      </c>
      <c r="AT226" s="160" t="s">
        <v>138</v>
      </c>
      <c r="AU226" s="160" t="s">
        <v>86</v>
      </c>
      <c r="AY226" s="13" t="s">
        <v>135</v>
      </c>
      <c r="BE226" s="161">
        <f t="shared" si="64"/>
        <v>0</v>
      </c>
      <c r="BF226" s="161">
        <f t="shared" si="65"/>
        <v>0</v>
      </c>
      <c r="BG226" s="161">
        <f t="shared" si="66"/>
        <v>0</v>
      </c>
      <c r="BH226" s="161">
        <f t="shared" si="67"/>
        <v>0</v>
      </c>
      <c r="BI226" s="161">
        <f t="shared" si="68"/>
        <v>0</v>
      </c>
      <c r="BJ226" s="13" t="s">
        <v>86</v>
      </c>
      <c r="BK226" s="161">
        <f t="shared" si="69"/>
        <v>0</v>
      </c>
      <c r="BL226" s="13" t="s">
        <v>202</v>
      </c>
      <c r="BM226" s="160" t="s">
        <v>447</v>
      </c>
    </row>
    <row r="227" spans="2:65" s="1" customFormat="1" ht="16.5" customHeight="1">
      <c r="B227" s="148"/>
      <c r="C227" s="162" t="s">
        <v>448</v>
      </c>
      <c r="D227" s="162" t="s">
        <v>157</v>
      </c>
      <c r="E227" s="163" t="s">
        <v>449</v>
      </c>
      <c r="F227" s="164" t="s">
        <v>450</v>
      </c>
      <c r="G227" s="165" t="s">
        <v>214</v>
      </c>
      <c r="H227" s="166">
        <v>30</v>
      </c>
      <c r="I227" s="167"/>
      <c r="J227" s="168">
        <f t="shared" si="60"/>
        <v>0</v>
      </c>
      <c r="K227" s="164" t="s">
        <v>142</v>
      </c>
      <c r="L227" s="169"/>
      <c r="M227" s="170" t="s">
        <v>1</v>
      </c>
      <c r="N227" s="171" t="s">
        <v>39</v>
      </c>
      <c r="O227" s="51"/>
      <c r="P227" s="158">
        <f t="shared" si="61"/>
        <v>0</v>
      </c>
      <c r="Q227" s="158">
        <v>1.63E-4</v>
      </c>
      <c r="R227" s="158">
        <f t="shared" si="62"/>
        <v>4.8900000000000002E-3</v>
      </c>
      <c r="S227" s="158">
        <v>0</v>
      </c>
      <c r="T227" s="159">
        <f t="shared" si="63"/>
        <v>0</v>
      </c>
      <c r="AR227" s="160" t="s">
        <v>270</v>
      </c>
      <c r="AT227" s="160" t="s">
        <v>157</v>
      </c>
      <c r="AU227" s="160" t="s">
        <v>86</v>
      </c>
      <c r="AY227" s="13" t="s">
        <v>135</v>
      </c>
      <c r="BE227" s="161">
        <f t="shared" si="64"/>
        <v>0</v>
      </c>
      <c r="BF227" s="161">
        <f t="shared" si="65"/>
        <v>0</v>
      </c>
      <c r="BG227" s="161">
        <f t="shared" si="66"/>
        <v>0</v>
      </c>
      <c r="BH227" s="161">
        <f t="shared" si="67"/>
        <v>0</v>
      </c>
      <c r="BI227" s="161">
        <f t="shared" si="68"/>
        <v>0</v>
      </c>
      <c r="BJ227" s="13" t="s">
        <v>86</v>
      </c>
      <c r="BK227" s="161">
        <f t="shared" si="69"/>
        <v>0</v>
      </c>
      <c r="BL227" s="13" t="s">
        <v>202</v>
      </c>
      <c r="BM227" s="160" t="s">
        <v>451</v>
      </c>
    </row>
    <row r="228" spans="2:65" s="1" customFormat="1" ht="24" customHeight="1">
      <c r="B228" s="148"/>
      <c r="C228" s="149" t="s">
        <v>452</v>
      </c>
      <c r="D228" s="149" t="s">
        <v>138</v>
      </c>
      <c r="E228" s="150" t="s">
        <v>453</v>
      </c>
      <c r="F228" s="151" t="s">
        <v>454</v>
      </c>
      <c r="G228" s="152" t="s">
        <v>406</v>
      </c>
      <c r="H228" s="153">
        <v>20</v>
      </c>
      <c r="I228" s="154"/>
      <c r="J228" s="155">
        <f t="shared" si="60"/>
        <v>0</v>
      </c>
      <c r="K228" s="151" t="s">
        <v>142</v>
      </c>
      <c r="L228" s="28"/>
      <c r="M228" s="156" t="s">
        <v>1</v>
      </c>
      <c r="N228" s="157" t="s">
        <v>39</v>
      </c>
      <c r="O228" s="51"/>
      <c r="P228" s="158">
        <f t="shared" si="61"/>
        <v>0</v>
      </c>
      <c r="Q228" s="158">
        <v>0</v>
      </c>
      <c r="R228" s="158">
        <f t="shared" si="62"/>
        <v>0</v>
      </c>
      <c r="S228" s="158">
        <v>2.5999999999999999E-3</v>
      </c>
      <c r="T228" s="159">
        <f t="shared" si="63"/>
        <v>5.1999999999999998E-2</v>
      </c>
      <c r="AR228" s="160" t="s">
        <v>202</v>
      </c>
      <c r="AT228" s="160" t="s">
        <v>138</v>
      </c>
      <c r="AU228" s="160" t="s">
        <v>86</v>
      </c>
      <c r="AY228" s="13" t="s">
        <v>135</v>
      </c>
      <c r="BE228" s="161">
        <f t="shared" si="64"/>
        <v>0</v>
      </c>
      <c r="BF228" s="161">
        <f t="shared" si="65"/>
        <v>0</v>
      </c>
      <c r="BG228" s="161">
        <f t="shared" si="66"/>
        <v>0</v>
      </c>
      <c r="BH228" s="161">
        <f t="shared" si="67"/>
        <v>0</v>
      </c>
      <c r="BI228" s="161">
        <f t="shared" si="68"/>
        <v>0</v>
      </c>
      <c r="BJ228" s="13" t="s">
        <v>86</v>
      </c>
      <c r="BK228" s="161">
        <f t="shared" si="69"/>
        <v>0</v>
      </c>
      <c r="BL228" s="13" t="s">
        <v>202</v>
      </c>
      <c r="BM228" s="160" t="s">
        <v>455</v>
      </c>
    </row>
    <row r="229" spans="2:65" s="1" customFormat="1" ht="24" customHeight="1">
      <c r="B229" s="148"/>
      <c r="C229" s="149" t="s">
        <v>456</v>
      </c>
      <c r="D229" s="149" t="s">
        <v>138</v>
      </c>
      <c r="E229" s="150" t="s">
        <v>457</v>
      </c>
      <c r="F229" s="151" t="s">
        <v>458</v>
      </c>
      <c r="G229" s="152" t="s">
        <v>214</v>
      </c>
      <c r="H229" s="153">
        <v>10</v>
      </c>
      <c r="I229" s="154"/>
      <c r="J229" s="155">
        <f t="shared" si="60"/>
        <v>0</v>
      </c>
      <c r="K229" s="151" t="s">
        <v>142</v>
      </c>
      <c r="L229" s="28"/>
      <c r="M229" s="156" t="s">
        <v>1</v>
      </c>
      <c r="N229" s="157" t="s">
        <v>39</v>
      </c>
      <c r="O229" s="51"/>
      <c r="P229" s="158">
        <f t="shared" si="61"/>
        <v>0</v>
      </c>
      <c r="Q229" s="158">
        <v>1E-4</v>
      </c>
      <c r="R229" s="158">
        <f t="shared" si="62"/>
        <v>1E-3</v>
      </c>
      <c r="S229" s="158">
        <v>0</v>
      </c>
      <c r="T229" s="159">
        <f t="shared" si="63"/>
        <v>0</v>
      </c>
      <c r="AR229" s="160" t="s">
        <v>202</v>
      </c>
      <c r="AT229" s="160" t="s">
        <v>138</v>
      </c>
      <c r="AU229" s="160" t="s">
        <v>86</v>
      </c>
      <c r="AY229" s="13" t="s">
        <v>135</v>
      </c>
      <c r="BE229" s="161">
        <f t="shared" si="64"/>
        <v>0</v>
      </c>
      <c r="BF229" s="161">
        <f t="shared" si="65"/>
        <v>0</v>
      </c>
      <c r="BG229" s="161">
        <f t="shared" si="66"/>
        <v>0</v>
      </c>
      <c r="BH229" s="161">
        <f t="shared" si="67"/>
        <v>0</v>
      </c>
      <c r="BI229" s="161">
        <f t="shared" si="68"/>
        <v>0</v>
      </c>
      <c r="BJ229" s="13" t="s">
        <v>86</v>
      </c>
      <c r="BK229" s="161">
        <f t="shared" si="69"/>
        <v>0</v>
      </c>
      <c r="BL229" s="13" t="s">
        <v>202</v>
      </c>
      <c r="BM229" s="160" t="s">
        <v>459</v>
      </c>
    </row>
    <row r="230" spans="2:65" s="1" customFormat="1" ht="16.5" customHeight="1">
      <c r="B230" s="148"/>
      <c r="C230" s="162" t="s">
        <v>460</v>
      </c>
      <c r="D230" s="162" t="s">
        <v>157</v>
      </c>
      <c r="E230" s="163" t="s">
        <v>461</v>
      </c>
      <c r="F230" s="164" t="s">
        <v>462</v>
      </c>
      <c r="G230" s="165" t="s">
        <v>214</v>
      </c>
      <c r="H230" s="166">
        <v>10</v>
      </c>
      <c r="I230" s="167"/>
      <c r="J230" s="168">
        <f t="shared" si="60"/>
        <v>0</v>
      </c>
      <c r="K230" s="164" t="s">
        <v>142</v>
      </c>
      <c r="L230" s="169"/>
      <c r="M230" s="170" t="s">
        <v>1</v>
      </c>
      <c r="N230" s="171" t="s">
        <v>39</v>
      </c>
      <c r="O230" s="51"/>
      <c r="P230" s="158">
        <f t="shared" si="61"/>
        <v>0</v>
      </c>
      <c r="Q230" s="158">
        <v>1.24E-3</v>
      </c>
      <c r="R230" s="158">
        <f t="shared" si="62"/>
        <v>1.24E-2</v>
      </c>
      <c r="S230" s="158">
        <v>0</v>
      </c>
      <c r="T230" s="159">
        <f t="shared" si="63"/>
        <v>0</v>
      </c>
      <c r="AR230" s="160" t="s">
        <v>270</v>
      </c>
      <c r="AT230" s="160" t="s">
        <v>157</v>
      </c>
      <c r="AU230" s="160" t="s">
        <v>86</v>
      </c>
      <c r="AY230" s="13" t="s">
        <v>135</v>
      </c>
      <c r="BE230" s="161">
        <f t="shared" si="64"/>
        <v>0</v>
      </c>
      <c r="BF230" s="161">
        <f t="shared" si="65"/>
        <v>0</v>
      </c>
      <c r="BG230" s="161">
        <f t="shared" si="66"/>
        <v>0</v>
      </c>
      <c r="BH230" s="161">
        <f t="shared" si="67"/>
        <v>0</v>
      </c>
      <c r="BI230" s="161">
        <f t="shared" si="68"/>
        <v>0</v>
      </c>
      <c r="BJ230" s="13" t="s">
        <v>86</v>
      </c>
      <c r="BK230" s="161">
        <f t="shared" si="69"/>
        <v>0</v>
      </c>
      <c r="BL230" s="13" t="s">
        <v>202</v>
      </c>
      <c r="BM230" s="160" t="s">
        <v>463</v>
      </c>
    </row>
    <row r="231" spans="2:65" s="1" customFormat="1" ht="24" customHeight="1">
      <c r="B231" s="148"/>
      <c r="C231" s="149" t="s">
        <v>464</v>
      </c>
      <c r="D231" s="149" t="s">
        <v>138</v>
      </c>
      <c r="E231" s="150" t="s">
        <v>465</v>
      </c>
      <c r="F231" s="151" t="s">
        <v>466</v>
      </c>
      <c r="G231" s="152" t="s">
        <v>214</v>
      </c>
      <c r="H231" s="153">
        <v>10</v>
      </c>
      <c r="I231" s="154"/>
      <c r="J231" s="155">
        <f t="shared" si="60"/>
        <v>0</v>
      </c>
      <c r="K231" s="151" t="s">
        <v>142</v>
      </c>
      <c r="L231" s="28"/>
      <c r="M231" s="156" t="s">
        <v>1</v>
      </c>
      <c r="N231" s="157" t="s">
        <v>39</v>
      </c>
      <c r="O231" s="51"/>
      <c r="P231" s="158">
        <f t="shared" si="61"/>
        <v>0</v>
      </c>
      <c r="Q231" s="158">
        <v>0</v>
      </c>
      <c r="R231" s="158">
        <f t="shared" si="62"/>
        <v>0</v>
      </c>
      <c r="S231" s="158">
        <v>2.2499999999999998E-3</v>
      </c>
      <c r="T231" s="159">
        <f t="shared" si="63"/>
        <v>2.2499999999999999E-2</v>
      </c>
      <c r="AR231" s="160" t="s">
        <v>202</v>
      </c>
      <c r="AT231" s="160" t="s">
        <v>138</v>
      </c>
      <c r="AU231" s="160" t="s">
        <v>86</v>
      </c>
      <c r="AY231" s="13" t="s">
        <v>135</v>
      </c>
      <c r="BE231" s="161">
        <f t="shared" si="64"/>
        <v>0</v>
      </c>
      <c r="BF231" s="161">
        <f t="shared" si="65"/>
        <v>0</v>
      </c>
      <c r="BG231" s="161">
        <f t="shared" si="66"/>
        <v>0</v>
      </c>
      <c r="BH231" s="161">
        <f t="shared" si="67"/>
        <v>0</v>
      </c>
      <c r="BI231" s="161">
        <f t="shared" si="68"/>
        <v>0</v>
      </c>
      <c r="BJ231" s="13" t="s">
        <v>86</v>
      </c>
      <c r="BK231" s="161">
        <f t="shared" si="69"/>
        <v>0</v>
      </c>
      <c r="BL231" s="13" t="s">
        <v>202</v>
      </c>
      <c r="BM231" s="160" t="s">
        <v>467</v>
      </c>
    </row>
    <row r="232" spans="2:65" s="1" customFormat="1" ht="24" customHeight="1">
      <c r="B232" s="148"/>
      <c r="C232" s="149" t="s">
        <v>468</v>
      </c>
      <c r="D232" s="149" t="s">
        <v>138</v>
      </c>
      <c r="E232" s="150" t="s">
        <v>469</v>
      </c>
      <c r="F232" s="151" t="s">
        <v>470</v>
      </c>
      <c r="G232" s="152" t="s">
        <v>214</v>
      </c>
      <c r="H232" s="153">
        <v>10</v>
      </c>
      <c r="I232" s="154"/>
      <c r="J232" s="155">
        <f t="shared" si="60"/>
        <v>0</v>
      </c>
      <c r="K232" s="151" t="s">
        <v>142</v>
      </c>
      <c r="L232" s="28"/>
      <c r="M232" s="156" t="s">
        <v>1</v>
      </c>
      <c r="N232" s="157" t="s">
        <v>39</v>
      </c>
      <c r="O232" s="51"/>
      <c r="P232" s="158">
        <f t="shared" si="61"/>
        <v>0</v>
      </c>
      <c r="Q232" s="158">
        <v>0</v>
      </c>
      <c r="R232" s="158">
        <f t="shared" si="62"/>
        <v>0</v>
      </c>
      <c r="S232" s="158">
        <v>1.1299999999999999E-3</v>
      </c>
      <c r="T232" s="159">
        <f t="shared" si="63"/>
        <v>1.1299999999999999E-2</v>
      </c>
      <c r="AR232" s="160" t="s">
        <v>202</v>
      </c>
      <c r="AT232" s="160" t="s">
        <v>138</v>
      </c>
      <c r="AU232" s="160" t="s">
        <v>86</v>
      </c>
      <c r="AY232" s="13" t="s">
        <v>135</v>
      </c>
      <c r="BE232" s="161">
        <f t="shared" si="64"/>
        <v>0</v>
      </c>
      <c r="BF232" s="161">
        <f t="shared" si="65"/>
        <v>0</v>
      </c>
      <c r="BG232" s="161">
        <f t="shared" si="66"/>
        <v>0</v>
      </c>
      <c r="BH232" s="161">
        <f t="shared" si="67"/>
        <v>0</v>
      </c>
      <c r="BI232" s="161">
        <f t="shared" si="68"/>
        <v>0</v>
      </c>
      <c r="BJ232" s="13" t="s">
        <v>86</v>
      </c>
      <c r="BK232" s="161">
        <f t="shared" si="69"/>
        <v>0</v>
      </c>
      <c r="BL232" s="13" t="s">
        <v>202</v>
      </c>
      <c r="BM232" s="160" t="s">
        <v>471</v>
      </c>
    </row>
    <row r="233" spans="2:65" s="1" customFormat="1" ht="16.5" customHeight="1">
      <c r="B233" s="148"/>
      <c r="C233" s="149" t="s">
        <v>472</v>
      </c>
      <c r="D233" s="149" t="s">
        <v>138</v>
      </c>
      <c r="E233" s="150" t="s">
        <v>473</v>
      </c>
      <c r="F233" s="151" t="s">
        <v>474</v>
      </c>
      <c r="G233" s="152" t="s">
        <v>214</v>
      </c>
      <c r="H233" s="153">
        <v>10</v>
      </c>
      <c r="I233" s="154"/>
      <c r="J233" s="155">
        <f t="shared" si="60"/>
        <v>0</v>
      </c>
      <c r="K233" s="151" t="s">
        <v>142</v>
      </c>
      <c r="L233" s="28"/>
      <c r="M233" s="156" t="s">
        <v>1</v>
      </c>
      <c r="N233" s="157" t="s">
        <v>39</v>
      </c>
      <c r="O233" s="51"/>
      <c r="P233" s="158">
        <f t="shared" si="61"/>
        <v>0</v>
      </c>
      <c r="Q233" s="158">
        <v>0</v>
      </c>
      <c r="R233" s="158">
        <f t="shared" si="62"/>
        <v>0</v>
      </c>
      <c r="S233" s="158">
        <v>0</v>
      </c>
      <c r="T233" s="159">
        <f t="shared" si="63"/>
        <v>0</v>
      </c>
      <c r="AR233" s="160" t="s">
        <v>202</v>
      </c>
      <c r="AT233" s="160" t="s">
        <v>138</v>
      </c>
      <c r="AU233" s="160" t="s">
        <v>86</v>
      </c>
      <c r="AY233" s="13" t="s">
        <v>135</v>
      </c>
      <c r="BE233" s="161">
        <f t="shared" si="64"/>
        <v>0</v>
      </c>
      <c r="BF233" s="161">
        <f t="shared" si="65"/>
        <v>0</v>
      </c>
      <c r="BG233" s="161">
        <f t="shared" si="66"/>
        <v>0</v>
      </c>
      <c r="BH233" s="161">
        <f t="shared" si="67"/>
        <v>0</v>
      </c>
      <c r="BI233" s="161">
        <f t="shared" si="68"/>
        <v>0</v>
      </c>
      <c r="BJ233" s="13" t="s">
        <v>86</v>
      </c>
      <c r="BK233" s="161">
        <f t="shared" si="69"/>
        <v>0</v>
      </c>
      <c r="BL233" s="13" t="s">
        <v>202</v>
      </c>
      <c r="BM233" s="160" t="s">
        <v>475</v>
      </c>
    </row>
    <row r="234" spans="2:65" s="1" customFormat="1" ht="16.5" customHeight="1">
      <c r="B234" s="148"/>
      <c r="C234" s="162" t="s">
        <v>476</v>
      </c>
      <c r="D234" s="162" t="s">
        <v>157</v>
      </c>
      <c r="E234" s="163" t="s">
        <v>477</v>
      </c>
      <c r="F234" s="164" t="s">
        <v>478</v>
      </c>
      <c r="G234" s="165" t="s">
        <v>214</v>
      </c>
      <c r="H234" s="166">
        <v>10</v>
      </c>
      <c r="I234" s="167"/>
      <c r="J234" s="168">
        <f t="shared" si="60"/>
        <v>0</v>
      </c>
      <c r="K234" s="164" t="s">
        <v>142</v>
      </c>
      <c r="L234" s="169"/>
      <c r="M234" s="170" t="s">
        <v>1</v>
      </c>
      <c r="N234" s="171" t="s">
        <v>39</v>
      </c>
      <c r="O234" s="51"/>
      <c r="P234" s="158">
        <f t="shared" si="61"/>
        <v>0</v>
      </c>
      <c r="Q234" s="158">
        <v>1.2999999999999999E-3</v>
      </c>
      <c r="R234" s="158">
        <f t="shared" si="62"/>
        <v>1.2999999999999999E-2</v>
      </c>
      <c r="S234" s="158">
        <v>0</v>
      </c>
      <c r="T234" s="159">
        <f t="shared" si="63"/>
        <v>0</v>
      </c>
      <c r="AR234" s="160" t="s">
        <v>270</v>
      </c>
      <c r="AT234" s="160" t="s">
        <v>157</v>
      </c>
      <c r="AU234" s="160" t="s">
        <v>86</v>
      </c>
      <c r="AY234" s="13" t="s">
        <v>135</v>
      </c>
      <c r="BE234" s="161">
        <f t="shared" si="64"/>
        <v>0</v>
      </c>
      <c r="BF234" s="161">
        <f t="shared" si="65"/>
        <v>0</v>
      </c>
      <c r="BG234" s="161">
        <f t="shared" si="66"/>
        <v>0</v>
      </c>
      <c r="BH234" s="161">
        <f t="shared" si="67"/>
        <v>0</v>
      </c>
      <c r="BI234" s="161">
        <f t="shared" si="68"/>
        <v>0</v>
      </c>
      <c r="BJ234" s="13" t="s">
        <v>86</v>
      </c>
      <c r="BK234" s="161">
        <f t="shared" si="69"/>
        <v>0</v>
      </c>
      <c r="BL234" s="13" t="s">
        <v>202</v>
      </c>
      <c r="BM234" s="160" t="s">
        <v>479</v>
      </c>
    </row>
    <row r="235" spans="2:65" s="1" customFormat="1" ht="24" customHeight="1">
      <c r="B235" s="148"/>
      <c r="C235" s="149" t="s">
        <v>480</v>
      </c>
      <c r="D235" s="149" t="s">
        <v>138</v>
      </c>
      <c r="E235" s="150" t="s">
        <v>481</v>
      </c>
      <c r="F235" s="151" t="s">
        <v>482</v>
      </c>
      <c r="G235" s="152" t="s">
        <v>214</v>
      </c>
      <c r="H235" s="153">
        <v>10</v>
      </c>
      <c r="I235" s="154"/>
      <c r="J235" s="155">
        <f t="shared" si="60"/>
        <v>0</v>
      </c>
      <c r="K235" s="151" t="s">
        <v>142</v>
      </c>
      <c r="L235" s="28"/>
      <c r="M235" s="156" t="s">
        <v>1</v>
      </c>
      <c r="N235" s="157" t="s">
        <v>39</v>
      </c>
      <c r="O235" s="51"/>
      <c r="P235" s="158">
        <f t="shared" si="61"/>
        <v>0</v>
      </c>
      <c r="Q235" s="158">
        <v>0</v>
      </c>
      <c r="R235" s="158">
        <f t="shared" si="62"/>
        <v>0</v>
      </c>
      <c r="S235" s="158">
        <v>0</v>
      </c>
      <c r="T235" s="159">
        <f t="shared" si="63"/>
        <v>0</v>
      </c>
      <c r="AR235" s="160" t="s">
        <v>202</v>
      </c>
      <c r="AT235" s="160" t="s">
        <v>138</v>
      </c>
      <c r="AU235" s="160" t="s">
        <v>86</v>
      </c>
      <c r="AY235" s="13" t="s">
        <v>135</v>
      </c>
      <c r="BE235" s="161">
        <f t="shared" si="64"/>
        <v>0</v>
      </c>
      <c r="BF235" s="161">
        <f t="shared" si="65"/>
        <v>0</v>
      </c>
      <c r="BG235" s="161">
        <f t="shared" si="66"/>
        <v>0</v>
      </c>
      <c r="BH235" s="161">
        <f t="shared" si="67"/>
        <v>0</v>
      </c>
      <c r="BI235" s="161">
        <f t="shared" si="68"/>
        <v>0</v>
      </c>
      <c r="BJ235" s="13" t="s">
        <v>86</v>
      </c>
      <c r="BK235" s="161">
        <f t="shared" si="69"/>
        <v>0</v>
      </c>
      <c r="BL235" s="13" t="s">
        <v>202</v>
      </c>
      <c r="BM235" s="160" t="s">
        <v>483</v>
      </c>
    </row>
    <row r="236" spans="2:65" s="1" customFormat="1" ht="16.5" customHeight="1">
      <c r="B236" s="148"/>
      <c r="C236" s="162" t="s">
        <v>484</v>
      </c>
      <c r="D236" s="162" t="s">
        <v>157</v>
      </c>
      <c r="E236" s="163" t="s">
        <v>485</v>
      </c>
      <c r="F236" s="164" t="s">
        <v>486</v>
      </c>
      <c r="G236" s="165" t="s">
        <v>214</v>
      </c>
      <c r="H236" s="166">
        <v>10</v>
      </c>
      <c r="I236" s="167"/>
      <c r="J236" s="168">
        <f t="shared" si="60"/>
        <v>0</v>
      </c>
      <c r="K236" s="164" t="s">
        <v>1</v>
      </c>
      <c r="L236" s="169"/>
      <c r="M236" s="170" t="s">
        <v>1</v>
      </c>
      <c r="N236" s="171" t="s">
        <v>39</v>
      </c>
      <c r="O236" s="51"/>
      <c r="P236" s="158">
        <f t="shared" si="61"/>
        <v>0</v>
      </c>
      <c r="Q236" s="158">
        <v>1.4400000000000001E-3</v>
      </c>
      <c r="R236" s="158">
        <f t="shared" si="62"/>
        <v>1.4400000000000001E-2</v>
      </c>
      <c r="S236" s="158">
        <v>0</v>
      </c>
      <c r="T236" s="159">
        <f t="shared" si="63"/>
        <v>0</v>
      </c>
      <c r="AR236" s="160" t="s">
        <v>270</v>
      </c>
      <c r="AT236" s="160" t="s">
        <v>157</v>
      </c>
      <c r="AU236" s="160" t="s">
        <v>86</v>
      </c>
      <c r="AY236" s="13" t="s">
        <v>135</v>
      </c>
      <c r="BE236" s="161">
        <f t="shared" si="64"/>
        <v>0</v>
      </c>
      <c r="BF236" s="161">
        <f t="shared" si="65"/>
        <v>0</v>
      </c>
      <c r="BG236" s="161">
        <f t="shared" si="66"/>
        <v>0</v>
      </c>
      <c r="BH236" s="161">
        <f t="shared" si="67"/>
        <v>0</v>
      </c>
      <c r="BI236" s="161">
        <f t="shared" si="68"/>
        <v>0</v>
      </c>
      <c r="BJ236" s="13" t="s">
        <v>86</v>
      </c>
      <c r="BK236" s="161">
        <f t="shared" si="69"/>
        <v>0</v>
      </c>
      <c r="BL236" s="13" t="s">
        <v>202</v>
      </c>
      <c r="BM236" s="160" t="s">
        <v>487</v>
      </c>
    </row>
    <row r="237" spans="2:65" s="1" customFormat="1" ht="36" customHeight="1">
      <c r="B237" s="148"/>
      <c r="C237" s="149" t="s">
        <v>488</v>
      </c>
      <c r="D237" s="149" t="s">
        <v>138</v>
      </c>
      <c r="E237" s="150" t="s">
        <v>489</v>
      </c>
      <c r="F237" s="151" t="s">
        <v>490</v>
      </c>
      <c r="G237" s="152" t="s">
        <v>214</v>
      </c>
      <c r="H237" s="153">
        <v>20</v>
      </c>
      <c r="I237" s="154"/>
      <c r="J237" s="155">
        <f t="shared" si="60"/>
        <v>0</v>
      </c>
      <c r="K237" s="151" t="s">
        <v>142</v>
      </c>
      <c r="L237" s="28"/>
      <c r="M237" s="156" t="s">
        <v>1</v>
      </c>
      <c r="N237" s="157" t="s">
        <v>39</v>
      </c>
      <c r="O237" s="51"/>
      <c r="P237" s="158">
        <f t="shared" si="61"/>
        <v>0</v>
      </c>
      <c r="Q237" s="158">
        <v>0</v>
      </c>
      <c r="R237" s="158">
        <f t="shared" si="62"/>
        <v>0</v>
      </c>
      <c r="S237" s="158">
        <v>8.4999999999999995E-4</v>
      </c>
      <c r="T237" s="159">
        <f t="shared" si="63"/>
        <v>1.6999999999999998E-2</v>
      </c>
      <c r="AR237" s="160" t="s">
        <v>202</v>
      </c>
      <c r="AT237" s="160" t="s">
        <v>138</v>
      </c>
      <c r="AU237" s="160" t="s">
        <v>86</v>
      </c>
      <c r="AY237" s="13" t="s">
        <v>135</v>
      </c>
      <c r="BE237" s="161">
        <f t="shared" si="64"/>
        <v>0</v>
      </c>
      <c r="BF237" s="161">
        <f t="shared" si="65"/>
        <v>0</v>
      </c>
      <c r="BG237" s="161">
        <f t="shared" si="66"/>
        <v>0</v>
      </c>
      <c r="BH237" s="161">
        <f t="shared" si="67"/>
        <v>0</v>
      </c>
      <c r="BI237" s="161">
        <f t="shared" si="68"/>
        <v>0</v>
      </c>
      <c r="BJ237" s="13" t="s">
        <v>86</v>
      </c>
      <c r="BK237" s="161">
        <f t="shared" si="69"/>
        <v>0</v>
      </c>
      <c r="BL237" s="13" t="s">
        <v>202</v>
      </c>
      <c r="BM237" s="160" t="s">
        <v>491</v>
      </c>
    </row>
    <row r="238" spans="2:65" s="1" customFormat="1" ht="24" customHeight="1">
      <c r="B238" s="148"/>
      <c r="C238" s="149" t="s">
        <v>492</v>
      </c>
      <c r="D238" s="149" t="s">
        <v>138</v>
      </c>
      <c r="E238" s="150" t="s">
        <v>493</v>
      </c>
      <c r="F238" s="151" t="s">
        <v>494</v>
      </c>
      <c r="G238" s="152" t="s">
        <v>214</v>
      </c>
      <c r="H238" s="153">
        <v>10</v>
      </c>
      <c r="I238" s="154"/>
      <c r="J238" s="155">
        <f t="shared" si="60"/>
        <v>0</v>
      </c>
      <c r="K238" s="151" t="s">
        <v>142</v>
      </c>
      <c r="L238" s="28"/>
      <c r="M238" s="156" t="s">
        <v>1</v>
      </c>
      <c r="N238" s="157" t="s">
        <v>39</v>
      </c>
      <c r="O238" s="51"/>
      <c r="P238" s="158">
        <f t="shared" si="61"/>
        <v>0</v>
      </c>
      <c r="Q238" s="158">
        <v>0</v>
      </c>
      <c r="R238" s="158">
        <f t="shared" si="62"/>
        <v>0</v>
      </c>
      <c r="S238" s="158">
        <v>0</v>
      </c>
      <c r="T238" s="159">
        <f t="shared" si="63"/>
        <v>0</v>
      </c>
      <c r="AR238" s="160" t="s">
        <v>202</v>
      </c>
      <c r="AT238" s="160" t="s">
        <v>138</v>
      </c>
      <c r="AU238" s="160" t="s">
        <v>86</v>
      </c>
      <c r="AY238" s="13" t="s">
        <v>135</v>
      </c>
      <c r="BE238" s="161">
        <f t="shared" si="64"/>
        <v>0</v>
      </c>
      <c r="BF238" s="161">
        <f t="shared" si="65"/>
        <v>0</v>
      </c>
      <c r="BG238" s="161">
        <f t="shared" si="66"/>
        <v>0</v>
      </c>
      <c r="BH238" s="161">
        <f t="shared" si="67"/>
        <v>0</v>
      </c>
      <c r="BI238" s="161">
        <f t="shared" si="68"/>
        <v>0</v>
      </c>
      <c r="BJ238" s="13" t="s">
        <v>86</v>
      </c>
      <c r="BK238" s="161">
        <f t="shared" si="69"/>
        <v>0</v>
      </c>
      <c r="BL238" s="13" t="s">
        <v>202</v>
      </c>
      <c r="BM238" s="160" t="s">
        <v>495</v>
      </c>
    </row>
    <row r="239" spans="2:65" s="1" customFormat="1" ht="24" customHeight="1">
      <c r="B239" s="148"/>
      <c r="C239" s="162" t="s">
        <v>496</v>
      </c>
      <c r="D239" s="162" t="s">
        <v>157</v>
      </c>
      <c r="E239" s="163" t="s">
        <v>497</v>
      </c>
      <c r="F239" s="164" t="s">
        <v>498</v>
      </c>
      <c r="G239" s="165" t="s">
        <v>214</v>
      </c>
      <c r="H239" s="166">
        <v>10</v>
      </c>
      <c r="I239" s="167"/>
      <c r="J239" s="168">
        <f t="shared" si="60"/>
        <v>0</v>
      </c>
      <c r="K239" s="164" t="s">
        <v>142</v>
      </c>
      <c r="L239" s="169"/>
      <c r="M239" s="170" t="s">
        <v>1</v>
      </c>
      <c r="N239" s="171" t="s">
        <v>39</v>
      </c>
      <c r="O239" s="51"/>
      <c r="P239" s="158">
        <f t="shared" si="61"/>
        <v>0</v>
      </c>
      <c r="Q239" s="158">
        <v>2.3000000000000001E-4</v>
      </c>
      <c r="R239" s="158">
        <f t="shared" si="62"/>
        <v>2.3E-3</v>
      </c>
      <c r="S239" s="158">
        <v>0</v>
      </c>
      <c r="T239" s="159">
        <f t="shared" si="63"/>
        <v>0</v>
      </c>
      <c r="AR239" s="160" t="s">
        <v>270</v>
      </c>
      <c r="AT239" s="160" t="s">
        <v>157</v>
      </c>
      <c r="AU239" s="160" t="s">
        <v>86</v>
      </c>
      <c r="AY239" s="13" t="s">
        <v>135</v>
      </c>
      <c r="BE239" s="161">
        <f t="shared" si="64"/>
        <v>0</v>
      </c>
      <c r="BF239" s="161">
        <f t="shared" si="65"/>
        <v>0</v>
      </c>
      <c r="BG239" s="161">
        <f t="shared" si="66"/>
        <v>0</v>
      </c>
      <c r="BH239" s="161">
        <f t="shared" si="67"/>
        <v>0</v>
      </c>
      <c r="BI239" s="161">
        <f t="shared" si="68"/>
        <v>0</v>
      </c>
      <c r="BJ239" s="13" t="s">
        <v>86</v>
      </c>
      <c r="BK239" s="161">
        <f t="shared" si="69"/>
        <v>0</v>
      </c>
      <c r="BL239" s="13" t="s">
        <v>202</v>
      </c>
      <c r="BM239" s="160" t="s">
        <v>499</v>
      </c>
    </row>
    <row r="240" spans="2:65" s="1" customFormat="1" ht="24" customHeight="1">
      <c r="B240" s="148"/>
      <c r="C240" s="149" t="s">
        <v>500</v>
      </c>
      <c r="D240" s="149" t="s">
        <v>138</v>
      </c>
      <c r="E240" s="150" t="s">
        <v>501</v>
      </c>
      <c r="F240" s="151" t="s">
        <v>502</v>
      </c>
      <c r="G240" s="152" t="s">
        <v>214</v>
      </c>
      <c r="H240" s="153">
        <v>10</v>
      </c>
      <c r="I240" s="154"/>
      <c r="J240" s="155">
        <f t="shared" si="60"/>
        <v>0</v>
      </c>
      <c r="K240" s="151" t="s">
        <v>142</v>
      </c>
      <c r="L240" s="28"/>
      <c r="M240" s="156" t="s">
        <v>1</v>
      </c>
      <c r="N240" s="157" t="s">
        <v>39</v>
      </c>
      <c r="O240" s="51"/>
      <c r="P240" s="158">
        <f t="shared" si="61"/>
        <v>0</v>
      </c>
      <c r="Q240" s="158">
        <v>0</v>
      </c>
      <c r="R240" s="158">
        <f t="shared" si="62"/>
        <v>0</v>
      </c>
      <c r="S240" s="158">
        <v>0</v>
      </c>
      <c r="T240" s="159">
        <f t="shared" si="63"/>
        <v>0</v>
      </c>
      <c r="AR240" s="160" t="s">
        <v>202</v>
      </c>
      <c r="AT240" s="160" t="s">
        <v>138</v>
      </c>
      <c r="AU240" s="160" t="s">
        <v>86</v>
      </c>
      <c r="AY240" s="13" t="s">
        <v>135</v>
      </c>
      <c r="BE240" s="161">
        <f t="shared" si="64"/>
        <v>0</v>
      </c>
      <c r="BF240" s="161">
        <f t="shared" si="65"/>
        <v>0</v>
      </c>
      <c r="BG240" s="161">
        <f t="shared" si="66"/>
        <v>0</v>
      </c>
      <c r="BH240" s="161">
        <f t="shared" si="67"/>
        <v>0</v>
      </c>
      <c r="BI240" s="161">
        <f t="shared" si="68"/>
        <v>0</v>
      </c>
      <c r="BJ240" s="13" t="s">
        <v>86</v>
      </c>
      <c r="BK240" s="161">
        <f t="shared" si="69"/>
        <v>0</v>
      </c>
      <c r="BL240" s="13" t="s">
        <v>202</v>
      </c>
      <c r="BM240" s="160" t="s">
        <v>503</v>
      </c>
    </row>
    <row r="241" spans="2:65" s="1" customFormat="1" ht="16.5" customHeight="1">
      <c r="B241" s="148"/>
      <c r="C241" s="162" t="s">
        <v>504</v>
      </c>
      <c r="D241" s="162" t="s">
        <v>157</v>
      </c>
      <c r="E241" s="163" t="s">
        <v>505</v>
      </c>
      <c r="F241" s="164" t="s">
        <v>506</v>
      </c>
      <c r="G241" s="165" t="s">
        <v>214</v>
      </c>
      <c r="H241" s="166">
        <v>10</v>
      </c>
      <c r="I241" s="167"/>
      <c r="J241" s="168">
        <f t="shared" si="60"/>
        <v>0</v>
      </c>
      <c r="K241" s="164" t="s">
        <v>142</v>
      </c>
      <c r="L241" s="169"/>
      <c r="M241" s="170" t="s">
        <v>1</v>
      </c>
      <c r="N241" s="171" t="s">
        <v>39</v>
      </c>
      <c r="O241" s="51"/>
      <c r="P241" s="158">
        <f t="shared" si="61"/>
        <v>0</v>
      </c>
      <c r="Q241" s="158">
        <v>4.0999999999999999E-4</v>
      </c>
      <c r="R241" s="158">
        <f t="shared" si="62"/>
        <v>4.0999999999999995E-3</v>
      </c>
      <c r="S241" s="158">
        <v>0</v>
      </c>
      <c r="T241" s="159">
        <f t="shared" si="63"/>
        <v>0</v>
      </c>
      <c r="AR241" s="160" t="s">
        <v>270</v>
      </c>
      <c r="AT241" s="160" t="s">
        <v>157</v>
      </c>
      <c r="AU241" s="160" t="s">
        <v>86</v>
      </c>
      <c r="AY241" s="13" t="s">
        <v>135</v>
      </c>
      <c r="BE241" s="161">
        <f t="shared" si="64"/>
        <v>0</v>
      </c>
      <c r="BF241" s="161">
        <f t="shared" si="65"/>
        <v>0</v>
      </c>
      <c r="BG241" s="161">
        <f t="shared" si="66"/>
        <v>0</v>
      </c>
      <c r="BH241" s="161">
        <f t="shared" si="67"/>
        <v>0</v>
      </c>
      <c r="BI241" s="161">
        <f t="shared" si="68"/>
        <v>0</v>
      </c>
      <c r="BJ241" s="13" t="s">
        <v>86</v>
      </c>
      <c r="BK241" s="161">
        <f t="shared" si="69"/>
        <v>0</v>
      </c>
      <c r="BL241" s="13" t="s">
        <v>202</v>
      </c>
      <c r="BM241" s="160" t="s">
        <v>507</v>
      </c>
    </row>
    <row r="242" spans="2:65" s="1" customFormat="1" ht="24" customHeight="1">
      <c r="B242" s="148"/>
      <c r="C242" s="149" t="s">
        <v>508</v>
      </c>
      <c r="D242" s="149" t="s">
        <v>138</v>
      </c>
      <c r="E242" s="150" t="s">
        <v>509</v>
      </c>
      <c r="F242" s="151" t="s">
        <v>510</v>
      </c>
      <c r="G242" s="152" t="s">
        <v>242</v>
      </c>
      <c r="H242" s="153">
        <v>0.52300000000000002</v>
      </c>
      <c r="I242" s="154"/>
      <c r="J242" s="155">
        <f t="shared" si="60"/>
        <v>0</v>
      </c>
      <c r="K242" s="151" t="s">
        <v>142</v>
      </c>
      <c r="L242" s="28"/>
      <c r="M242" s="156" t="s">
        <v>1</v>
      </c>
      <c r="N242" s="157" t="s">
        <v>39</v>
      </c>
      <c r="O242" s="51"/>
      <c r="P242" s="158">
        <f t="shared" si="61"/>
        <v>0</v>
      </c>
      <c r="Q242" s="158">
        <v>0</v>
      </c>
      <c r="R242" s="158">
        <f t="shared" si="62"/>
        <v>0</v>
      </c>
      <c r="S242" s="158">
        <v>0</v>
      </c>
      <c r="T242" s="159">
        <f t="shared" si="63"/>
        <v>0</v>
      </c>
      <c r="AR242" s="160" t="s">
        <v>202</v>
      </c>
      <c r="AT242" s="160" t="s">
        <v>138</v>
      </c>
      <c r="AU242" s="160" t="s">
        <v>86</v>
      </c>
      <c r="AY242" s="13" t="s">
        <v>135</v>
      </c>
      <c r="BE242" s="161">
        <f t="shared" si="64"/>
        <v>0</v>
      </c>
      <c r="BF242" s="161">
        <f t="shared" si="65"/>
        <v>0</v>
      </c>
      <c r="BG242" s="161">
        <f t="shared" si="66"/>
        <v>0</v>
      </c>
      <c r="BH242" s="161">
        <f t="shared" si="67"/>
        <v>0</v>
      </c>
      <c r="BI242" s="161">
        <f t="shared" si="68"/>
        <v>0</v>
      </c>
      <c r="BJ242" s="13" t="s">
        <v>86</v>
      </c>
      <c r="BK242" s="161">
        <f t="shared" si="69"/>
        <v>0</v>
      </c>
      <c r="BL242" s="13" t="s">
        <v>202</v>
      </c>
      <c r="BM242" s="160" t="s">
        <v>511</v>
      </c>
    </row>
    <row r="243" spans="2:65" s="11" customFormat="1" ht="22.95" customHeight="1">
      <c r="B243" s="135"/>
      <c r="D243" s="136" t="s">
        <v>72</v>
      </c>
      <c r="E243" s="146" t="s">
        <v>512</v>
      </c>
      <c r="F243" s="146" t="s">
        <v>513</v>
      </c>
      <c r="I243" s="138"/>
      <c r="J243" s="147">
        <f>BK243</f>
        <v>0</v>
      </c>
      <c r="L243" s="135"/>
      <c r="M243" s="140"/>
      <c r="N243" s="141"/>
      <c r="O243" s="141"/>
      <c r="P243" s="142">
        <f>SUM(P244:P249)</f>
        <v>0</v>
      </c>
      <c r="Q243" s="141"/>
      <c r="R243" s="142">
        <f>SUM(R244:R249)</f>
        <v>5.3555990399999995</v>
      </c>
      <c r="S243" s="141"/>
      <c r="T243" s="143">
        <f>SUM(T244:T249)</f>
        <v>6.1660500000000003</v>
      </c>
      <c r="AR243" s="136" t="s">
        <v>86</v>
      </c>
      <c r="AT243" s="144" t="s">
        <v>72</v>
      </c>
      <c r="AU243" s="144" t="s">
        <v>80</v>
      </c>
      <c r="AY243" s="136" t="s">
        <v>135</v>
      </c>
      <c r="BK243" s="145">
        <f>SUM(BK244:BK249)</f>
        <v>0</v>
      </c>
    </row>
    <row r="244" spans="2:65" s="1" customFormat="1" ht="24" customHeight="1">
      <c r="B244" s="148"/>
      <c r="C244" s="149" t="s">
        <v>514</v>
      </c>
      <c r="D244" s="149" t="s">
        <v>138</v>
      </c>
      <c r="E244" s="150" t="s">
        <v>515</v>
      </c>
      <c r="F244" s="151" t="s">
        <v>516</v>
      </c>
      <c r="G244" s="152" t="s">
        <v>141</v>
      </c>
      <c r="H244" s="153">
        <v>333.3</v>
      </c>
      <c r="I244" s="154"/>
      <c r="J244" s="155">
        <f t="shared" ref="J244:J249" si="70">ROUND(I244*H244,2)</f>
        <v>0</v>
      </c>
      <c r="K244" s="151" t="s">
        <v>142</v>
      </c>
      <c r="L244" s="28"/>
      <c r="M244" s="156" t="s">
        <v>1</v>
      </c>
      <c r="N244" s="157" t="s">
        <v>39</v>
      </c>
      <c r="O244" s="51"/>
      <c r="P244" s="158">
        <f t="shared" ref="P244:P249" si="71">O244*H244</f>
        <v>0</v>
      </c>
      <c r="Q244" s="158">
        <v>0</v>
      </c>
      <c r="R244" s="158">
        <f t="shared" ref="R244:R249" si="72">Q244*H244</f>
        <v>0</v>
      </c>
      <c r="S244" s="158">
        <v>1.8499999999999999E-2</v>
      </c>
      <c r="T244" s="159">
        <f t="shared" ref="T244:T249" si="73">S244*H244</f>
        <v>6.1660500000000003</v>
      </c>
      <c r="AR244" s="160" t="s">
        <v>202</v>
      </c>
      <c r="AT244" s="160" t="s">
        <v>138</v>
      </c>
      <c r="AU244" s="160" t="s">
        <v>86</v>
      </c>
      <c r="AY244" s="13" t="s">
        <v>135</v>
      </c>
      <c r="BE244" s="161">
        <f t="shared" ref="BE244:BE249" si="74">IF(N244="základná",J244,0)</f>
        <v>0</v>
      </c>
      <c r="BF244" s="161">
        <f t="shared" ref="BF244:BF249" si="75">IF(N244="znížená",J244,0)</f>
        <v>0</v>
      </c>
      <c r="BG244" s="161">
        <f t="shared" ref="BG244:BG249" si="76">IF(N244="zákl. prenesená",J244,0)</f>
        <v>0</v>
      </c>
      <c r="BH244" s="161">
        <f t="shared" ref="BH244:BH249" si="77">IF(N244="zníž. prenesená",J244,0)</f>
        <v>0</v>
      </c>
      <c r="BI244" s="161">
        <f t="shared" ref="BI244:BI249" si="78">IF(N244="nulová",J244,0)</f>
        <v>0</v>
      </c>
      <c r="BJ244" s="13" t="s">
        <v>86</v>
      </c>
      <c r="BK244" s="161">
        <f t="shared" ref="BK244:BK249" si="79">ROUND(I244*H244,2)</f>
        <v>0</v>
      </c>
      <c r="BL244" s="13" t="s">
        <v>202</v>
      </c>
      <c r="BM244" s="160" t="s">
        <v>517</v>
      </c>
    </row>
    <row r="245" spans="2:65" s="1" customFormat="1" ht="24" customHeight="1">
      <c r="B245" s="148"/>
      <c r="C245" s="149" t="s">
        <v>518</v>
      </c>
      <c r="D245" s="149" t="s">
        <v>138</v>
      </c>
      <c r="E245" s="150" t="s">
        <v>519</v>
      </c>
      <c r="F245" s="151" t="s">
        <v>520</v>
      </c>
      <c r="G245" s="152" t="s">
        <v>141</v>
      </c>
      <c r="H245" s="153">
        <v>333.3</v>
      </c>
      <c r="I245" s="154"/>
      <c r="J245" s="155">
        <f t="shared" si="70"/>
        <v>0</v>
      </c>
      <c r="K245" s="151" t="s">
        <v>142</v>
      </c>
      <c r="L245" s="28"/>
      <c r="M245" s="156" t="s">
        <v>1</v>
      </c>
      <c r="N245" s="157" t="s">
        <v>39</v>
      </c>
      <c r="O245" s="51"/>
      <c r="P245" s="158">
        <f t="shared" si="71"/>
        <v>0</v>
      </c>
      <c r="Q245" s="158">
        <v>0</v>
      </c>
      <c r="R245" s="158">
        <f t="shared" si="72"/>
        <v>0</v>
      </c>
      <c r="S245" s="158">
        <v>0</v>
      </c>
      <c r="T245" s="159">
        <f t="shared" si="73"/>
        <v>0</v>
      </c>
      <c r="AR245" s="160" t="s">
        <v>202</v>
      </c>
      <c r="AT245" s="160" t="s">
        <v>138</v>
      </c>
      <c r="AU245" s="160" t="s">
        <v>86</v>
      </c>
      <c r="AY245" s="13" t="s">
        <v>135</v>
      </c>
      <c r="BE245" s="161">
        <f t="shared" si="74"/>
        <v>0</v>
      </c>
      <c r="BF245" s="161">
        <f t="shared" si="75"/>
        <v>0</v>
      </c>
      <c r="BG245" s="161">
        <f t="shared" si="76"/>
        <v>0</v>
      </c>
      <c r="BH245" s="161">
        <f t="shared" si="77"/>
        <v>0</v>
      </c>
      <c r="BI245" s="161">
        <f t="shared" si="78"/>
        <v>0</v>
      </c>
      <c r="BJ245" s="13" t="s">
        <v>86</v>
      </c>
      <c r="BK245" s="161">
        <f t="shared" si="79"/>
        <v>0</v>
      </c>
      <c r="BL245" s="13" t="s">
        <v>202</v>
      </c>
      <c r="BM245" s="160" t="s">
        <v>521</v>
      </c>
    </row>
    <row r="246" spans="2:65" s="1" customFormat="1" ht="24" customHeight="1">
      <c r="B246" s="148"/>
      <c r="C246" s="162" t="s">
        <v>522</v>
      </c>
      <c r="D246" s="162" t="s">
        <v>157</v>
      </c>
      <c r="E246" s="163" t="s">
        <v>523</v>
      </c>
      <c r="F246" s="164" t="s">
        <v>524</v>
      </c>
      <c r="G246" s="165" t="s">
        <v>141</v>
      </c>
      <c r="H246" s="166">
        <v>359.964</v>
      </c>
      <c r="I246" s="167"/>
      <c r="J246" s="168">
        <f t="shared" si="70"/>
        <v>0</v>
      </c>
      <c r="K246" s="164" t="s">
        <v>142</v>
      </c>
      <c r="L246" s="169"/>
      <c r="M246" s="170" t="s">
        <v>1</v>
      </c>
      <c r="N246" s="171" t="s">
        <v>39</v>
      </c>
      <c r="O246" s="51"/>
      <c r="P246" s="158">
        <f t="shared" si="71"/>
        <v>0</v>
      </c>
      <c r="Q246" s="158">
        <v>8.3599999999999994E-3</v>
      </c>
      <c r="R246" s="158">
        <f t="shared" si="72"/>
        <v>3.0092990399999997</v>
      </c>
      <c r="S246" s="158">
        <v>0</v>
      </c>
      <c r="T246" s="159">
        <f t="shared" si="73"/>
        <v>0</v>
      </c>
      <c r="AR246" s="160" t="s">
        <v>270</v>
      </c>
      <c r="AT246" s="160" t="s">
        <v>157</v>
      </c>
      <c r="AU246" s="160" t="s">
        <v>86</v>
      </c>
      <c r="AY246" s="13" t="s">
        <v>135</v>
      </c>
      <c r="BE246" s="161">
        <f t="shared" si="74"/>
        <v>0</v>
      </c>
      <c r="BF246" s="161">
        <f t="shared" si="75"/>
        <v>0</v>
      </c>
      <c r="BG246" s="161">
        <f t="shared" si="76"/>
        <v>0</v>
      </c>
      <c r="BH246" s="161">
        <f t="shared" si="77"/>
        <v>0</v>
      </c>
      <c r="BI246" s="161">
        <f t="shared" si="78"/>
        <v>0</v>
      </c>
      <c r="BJ246" s="13" t="s">
        <v>86</v>
      </c>
      <c r="BK246" s="161">
        <f t="shared" si="79"/>
        <v>0</v>
      </c>
      <c r="BL246" s="13" t="s">
        <v>202</v>
      </c>
      <c r="BM246" s="160" t="s">
        <v>525</v>
      </c>
    </row>
    <row r="247" spans="2:65" s="1" customFormat="1" ht="24" customHeight="1">
      <c r="B247" s="148"/>
      <c r="C247" s="149" t="s">
        <v>526</v>
      </c>
      <c r="D247" s="149" t="s">
        <v>138</v>
      </c>
      <c r="E247" s="150" t="s">
        <v>527</v>
      </c>
      <c r="F247" s="151" t="s">
        <v>528</v>
      </c>
      <c r="G247" s="152" t="s">
        <v>141</v>
      </c>
      <c r="H247" s="153">
        <v>333.3</v>
      </c>
      <c r="I247" s="154"/>
      <c r="J247" s="155">
        <f t="shared" si="70"/>
        <v>0</v>
      </c>
      <c r="K247" s="151" t="s">
        <v>142</v>
      </c>
      <c r="L247" s="28"/>
      <c r="M247" s="156" t="s">
        <v>1</v>
      </c>
      <c r="N247" s="157" t="s">
        <v>39</v>
      </c>
      <c r="O247" s="51"/>
      <c r="P247" s="158">
        <f t="shared" si="71"/>
        <v>0</v>
      </c>
      <c r="Q247" s="158">
        <v>0</v>
      </c>
      <c r="R247" s="158">
        <f t="shared" si="72"/>
        <v>0</v>
      </c>
      <c r="S247" s="158">
        <v>0</v>
      </c>
      <c r="T247" s="159">
        <f t="shared" si="73"/>
        <v>0</v>
      </c>
      <c r="AR247" s="160" t="s">
        <v>202</v>
      </c>
      <c r="AT247" s="160" t="s">
        <v>138</v>
      </c>
      <c r="AU247" s="160" t="s">
        <v>86</v>
      </c>
      <c r="AY247" s="13" t="s">
        <v>135</v>
      </c>
      <c r="BE247" s="161">
        <f t="shared" si="74"/>
        <v>0</v>
      </c>
      <c r="BF247" s="161">
        <f t="shared" si="75"/>
        <v>0</v>
      </c>
      <c r="BG247" s="161">
        <f t="shared" si="76"/>
        <v>0</v>
      </c>
      <c r="BH247" s="161">
        <f t="shared" si="77"/>
        <v>0</v>
      </c>
      <c r="BI247" s="161">
        <f t="shared" si="78"/>
        <v>0</v>
      </c>
      <c r="BJ247" s="13" t="s">
        <v>86</v>
      </c>
      <c r="BK247" s="161">
        <f t="shared" si="79"/>
        <v>0</v>
      </c>
      <c r="BL247" s="13" t="s">
        <v>202</v>
      </c>
      <c r="BM247" s="160" t="s">
        <v>529</v>
      </c>
    </row>
    <row r="248" spans="2:65" s="1" customFormat="1" ht="16.5" customHeight="1">
      <c r="B248" s="148"/>
      <c r="C248" s="162" t="s">
        <v>530</v>
      </c>
      <c r="D248" s="162" t="s">
        <v>157</v>
      </c>
      <c r="E248" s="163" t="s">
        <v>531</v>
      </c>
      <c r="F248" s="164" t="s">
        <v>532</v>
      </c>
      <c r="G248" s="165" t="s">
        <v>188</v>
      </c>
      <c r="H248" s="166">
        <v>4.266</v>
      </c>
      <c r="I248" s="167"/>
      <c r="J248" s="168">
        <f t="shared" si="70"/>
        <v>0</v>
      </c>
      <c r="K248" s="164" t="s">
        <v>142</v>
      </c>
      <c r="L248" s="169"/>
      <c r="M248" s="170" t="s">
        <v>1</v>
      </c>
      <c r="N248" s="171" t="s">
        <v>39</v>
      </c>
      <c r="O248" s="51"/>
      <c r="P248" s="158">
        <f t="shared" si="71"/>
        <v>0</v>
      </c>
      <c r="Q248" s="158">
        <v>0.55000000000000004</v>
      </c>
      <c r="R248" s="158">
        <f t="shared" si="72"/>
        <v>2.3463000000000003</v>
      </c>
      <c r="S248" s="158">
        <v>0</v>
      </c>
      <c r="T248" s="159">
        <f t="shared" si="73"/>
        <v>0</v>
      </c>
      <c r="AR248" s="160" t="s">
        <v>270</v>
      </c>
      <c r="AT248" s="160" t="s">
        <v>157</v>
      </c>
      <c r="AU248" s="160" t="s">
        <v>86</v>
      </c>
      <c r="AY248" s="13" t="s">
        <v>135</v>
      </c>
      <c r="BE248" s="161">
        <f t="shared" si="74"/>
        <v>0</v>
      </c>
      <c r="BF248" s="161">
        <f t="shared" si="75"/>
        <v>0</v>
      </c>
      <c r="BG248" s="161">
        <f t="shared" si="76"/>
        <v>0</v>
      </c>
      <c r="BH248" s="161">
        <f t="shared" si="77"/>
        <v>0</v>
      </c>
      <c r="BI248" s="161">
        <f t="shared" si="78"/>
        <v>0</v>
      </c>
      <c r="BJ248" s="13" t="s">
        <v>86</v>
      </c>
      <c r="BK248" s="161">
        <f t="shared" si="79"/>
        <v>0</v>
      </c>
      <c r="BL248" s="13" t="s">
        <v>202</v>
      </c>
      <c r="BM248" s="160" t="s">
        <v>533</v>
      </c>
    </row>
    <row r="249" spans="2:65" s="1" customFormat="1" ht="24" customHeight="1">
      <c r="B249" s="148"/>
      <c r="C249" s="149" t="s">
        <v>534</v>
      </c>
      <c r="D249" s="149" t="s">
        <v>138</v>
      </c>
      <c r="E249" s="150" t="s">
        <v>535</v>
      </c>
      <c r="F249" s="151" t="s">
        <v>536</v>
      </c>
      <c r="G249" s="152" t="s">
        <v>242</v>
      </c>
      <c r="H249" s="153">
        <v>5.3559999999999999</v>
      </c>
      <c r="I249" s="154"/>
      <c r="J249" s="155">
        <f t="shared" si="70"/>
        <v>0</v>
      </c>
      <c r="K249" s="151" t="s">
        <v>142</v>
      </c>
      <c r="L249" s="28"/>
      <c r="M249" s="156" t="s">
        <v>1</v>
      </c>
      <c r="N249" s="157" t="s">
        <v>39</v>
      </c>
      <c r="O249" s="51"/>
      <c r="P249" s="158">
        <f t="shared" si="71"/>
        <v>0</v>
      </c>
      <c r="Q249" s="158">
        <v>0</v>
      </c>
      <c r="R249" s="158">
        <f t="shared" si="72"/>
        <v>0</v>
      </c>
      <c r="S249" s="158">
        <v>0</v>
      </c>
      <c r="T249" s="159">
        <f t="shared" si="73"/>
        <v>0</v>
      </c>
      <c r="AR249" s="160" t="s">
        <v>202</v>
      </c>
      <c r="AT249" s="160" t="s">
        <v>138</v>
      </c>
      <c r="AU249" s="160" t="s">
        <v>86</v>
      </c>
      <c r="AY249" s="13" t="s">
        <v>135</v>
      </c>
      <c r="BE249" s="161">
        <f t="shared" si="74"/>
        <v>0</v>
      </c>
      <c r="BF249" s="161">
        <f t="shared" si="75"/>
        <v>0</v>
      </c>
      <c r="BG249" s="161">
        <f t="shared" si="76"/>
        <v>0</v>
      </c>
      <c r="BH249" s="161">
        <f t="shared" si="77"/>
        <v>0</v>
      </c>
      <c r="BI249" s="161">
        <f t="shared" si="78"/>
        <v>0</v>
      </c>
      <c r="BJ249" s="13" t="s">
        <v>86</v>
      </c>
      <c r="BK249" s="161">
        <f t="shared" si="79"/>
        <v>0</v>
      </c>
      <c r="BL249" s="13" t="s">
        <v>202</v>
      </c>
      <c r="BM249" s="160" t="s">
        <v>537</v>
      </c>
    </row>
    <row r="250" spans="2:65" s="11" customFormat="1" ht="22.95" customHeight="1">
      <c r="B250" s="135"/>
      <c r="D250" s="136" t="s">
        <v>72</v>
      </c>
      <c r="E250" s="146" t="s">
        <v>538</v>
      </c>
      <c r="F250" s="146" t="s">
        <v>539</v>
      </c>
      <c r="I250" s="138"/>
      <c r="J250" s="147">
        <f>BK250</f>
        <v>0</v>
      </c>
      <c r="L250" s="135"/>
      <c r="M250" s="140"/>
      <c r="N250" s="141"/>
      <c r="O250" s="141"/>
      <c r="P250" s="142">
        <f>SUM(P251:P253)</f>
        <v>0</v>
      </c>
      <c r="Q250" s="141"/>
      <c r="R250" s="142">
        <f>SUM(R251:R253)</f>
        <v>5.8692000000000001E-2</v>
      </c>
      <c r="S250" s="141"/>
      <c r="T250" s="143">
        <f>SUM(T251:T253)</f>
        <v>2.7135000000000003E-2</v>
      </c>
      <c r="AR250" s="136" t="s">
        <v>86</v>
      </c>
      <c r="AT250" s="144" t="s">
        <v>72</v>
      </c>
      <c r="AU250" s="144" t="s">
        <v>80</v>
      </c>
      <c r="AY250" s="136" t="s">
        <v>135</v>
      </c>
      <c r="BK250" s="145">
        <f>SUM(BK251:BK253)</f>
        <v>0</v>
      </c>
    </row>
    <row r="251" spans="2:65" s="1" customFormat="1" ht="24" customHeight="1">
      <c r="B251" s="148"/>
      <c r="C251" s="149" t="s">
        <v>540</v>
      </c>
      <c r="D251" s="149" t="s">
        <v>138</v>
      </c>
      <c r="E251" s="150" t="s">
        <v>541</v>
      </c>
      <c r="F251" s="151" t="s">
        <v>542</v>
      </c>
      <c r="G251" s="152" t="s">
        <v>209</v>
      </c>
      <c r="H251" s="153">
        <v>20.100000000000001</v>
      </c>
      <c r="I251" s="154"/>
      <c r="J251" s="155">
        <f>ROUND(I251*H251,2)</f>
        <v>0</v>
      </c>
      <c r="K251" s="151" t="s">
        <v>142</v>
      </c>
      <c r="L251" s="28"/>
      <c r="M251" s="156" t="s">
        <v>1</v>
      </c>
      <c r="N251" s="157" t="s">
        <v>39</v>
      </c>
      <c r="O251" s="51"/>
      <c r="P251" s="158">
        <f>O251*H251</f>
        <v>0</v>
      </c>
      <c r="Q251" s="158">
        <v>2.9199999999999999E-3</v>
      </c>
      <c r="R251" s="158">
        <f>Q251*H251</f>
        <v>5.8692000000000001E-2</v>
      </c>
      <c r="S251" s="158">
        <v>0</v>
      </c>
      <c r="T251" s="159">
        <f>S251*H251</f>
        <v>0</v>
      </c>
      <c r="AR251" s="160" t="s">
        <v>202</v>
      </c>
      <c r="AT251" s="160" t="s">
        <v>138</v>
      </c>
      <c r="AU251" s="160" t="s">
        <v>86</v>
      </c>
      <c r="AY251" s="13" t="s">
        <v>135</v>
      </c>
      <c r="BE251" s="161">
        <f>IF(N251="základná",J251,0)</f>
        <v>0</v>
      </c>
      <c r="BF251" s="161">
        <f>IF(N251="znížená",J251,0)</f>
        <v>0</v>
      </c>
      <c r="BG251" s="161">
        <f>IF(N251="zákl. prenesená",J251,0)</f>
        <v>0</v>
      </c>
      <c r="BH251" s="161">
        <f>IF(N251="zníž. prenesená",J251,0)</f>
        <v>0</v>
      </c>
      <c r="BI251" s="161">
        <f>IF(N251="nulová",J251,0)</f>
        <v>0</v>
      </c>
      <c r="BJ251" s="13" t="s">
        <v>86</v>
      </c>
      <c r="BK251" s="161">
        <f>ROUND(I251*H251,2)</f>
        <v>0</v>
      </c>
      <c r="BL251" s="13" t="s">
        <v>202</v>
      </c>
      <c r="BM251" s="160" t="s">
        <v>543</v>
      </c>
    </row>
    <row r="252" spans="2:65" s="1" customFormat="1" ht="24" customHeight="1">
      <c r="B252" s="148"/>
      <c r="C252" s="149" t="s">
        <v>544</v>
      </c>
      <c r="D252" s="149" t="s">
        <v>138</v>
      </c>
      <c r="E252" s="150" t="s">
        <v>545</v>
      </c>
      <c r="F252" s="151" t="s">
        <v>546</v>
      </c>
      <c r="G252" s="152" t="s">
        <v>209</v>
      </c>
      <c r="H252" s="153">
        <v>20.100000000000001</v>
      </c>
      <c r="I252" s="154"/>
      <c r="J252" s="155">
        <f>ROUND(I252*H252,2)</f>
        <v>0</v>
      </c>
      <c r="K252" s="151" t="s">
        <v>142</v>
      </c>
      <c r="L252" s="28"/>
      <c r="M252" s="156" t="s">
        <v>1</v>
      </c>
      <c r="N252" s="157" t="s">
        <v>39</v>
      </c>
      <c r="O252" s="51"/>
      <c r="P252" s="158">
        <f>O252*H252</f>
        <v>0</v>
      </c>
      <c r="Q252" s="158">
        <v>0</v>
      </c>
      <c r="R252" s="158">
        <f>Q252*H252</f>
        <v>0</v>
      </c>
      <c r="S252" s="158">
        <v>1.3500000000000001E-3</v>
      </c>
      <c r="T252" s="159">
        <f>S252*H252</f>
        <v>2.7135000000000003E-2</v>
      </c>
      <c r="AR252" s="160" t="s">
        <v>202</v>
      </c>
      <c r="AT252" s="160" t="s">
        <v>138</v>
      </c>
      <c r="AU252" s="160" t="s">
        <v>86</v>
      </c>
      <c r="AY252" s="13" t="s">
        <v>135</v>
      </c>
      <c r="BE252" s="161">
        <f>IF(N252="základná",J252,0)</f>
        <v>0</v>
      </c>
      <c r="BF252" s="161">
        <f>IF(N252="znížená",J252,0)</f>
        <v>0</v>
      </c>
      <c r="BG252" s="161">
        <f>IF(N252="zákl. prenesená",J252,0)</f>
        <v>0</v>
      </c>
      <c r="BH252" s="161">
        <f>IF(N252="zníž. prenesená",J252,0)</f>
        <v>0</v>
      </c>
      <c r="BI252" s="161">
        <f>IF(N252="nulová",J252,0)</f>
        <v>0</v>
      </c>
      <c r="BJ252" s="13" t="s">
        <v>86</v>
      </c>
      <c r="BK252" s="161">
        <f>ROUND(I252*H252,2)</f>
        <v>0</v>
      </c>
      <c r="BL252" s="13" t="s">
        <v>202</v>
      </c>
      <c r="BM252" s="160" t="s">
        <v>547</v>
      </c>
    </row>
    <row r="253" spans="2:65" s="1" customFormat="1" ht="24" customHeight="1">
      <c r="B253" s="148"/>
      <c r="C253" s="149" t="s">
        <v>548</v>
      </c>
      <c r="D253" s="149" t="s">
        <v>138</v>
      </c>
      <c r="E253" s="150" t="s">
        <v>549</v>
      </c>
      <c r="F253" s="151" t="s">
        <v>550</v>
      </c>
      <c r="G253" s="152" t="s">
        <v>242</v>
      </c>
      <c r="H253" s="153">
        <v>5.8999999999999997E-2</v>
      </c>
      <c r="I253" s="154"/>
      <c r="J253" s="155">
        <f>ROUND(I253*H253,2)</f>
        <v>0</v>
      </c>
      <c r="K253" s="151" t="s">
        <v>142</v>
      </c>
      <c r="L253" s="28"/>
      <c r="M253" s="156" t="s">
        <v>1</v>
      </c>
      <c r="N253" s="157" t="s">
        <v>39</v>
      </c>
      <c r="O253" s="51"/>
      <c r="P253" s="158">
        <f>O253*H253</f>
        <v>0</v>
      </c>
      <c r="Q253" s="158">
        <v>0</v>
      </c>
      <c r="R253" s="158">
        <f>Q253*H253</f>
        <v>0</v>
      </c>
      <c r="S253" s="158">
        <v>0</v>
      </c>
      <c r="T253" s="159">
        <f>S253*H253</f>
        <v>0</v>
      </c>
      <c r="AR253" s="160" t="s">
        <v>202</v>
      </c>
      <c r="AT253" s="160" t="s">
        <v>138</v>
      </c>
      <c r="AU253" s="160" t="s">
        <v>86</v>
      </c>
      <c r="AY253" s="13" t="s">
        <v>135</v>
      </c>
      <c r="BE253" s="161">
        <f>IF(N253="základná",J253,0)</f>
        <v>0</v>
      </c>
      <c r="BF253" s="161">
        <f>IF(N253="znížená",J253,0)</f>
        <v>0</v>
      </c>
      <c r="BG253" s="161">
        <f>IF(N253="zákl. prenesená",J253,0)</f>
        <v>0</v>
      </c>
      <c r="BH253" s="161">
        <f>IF(N253="zníž. prenesená",J253,0)</f>
        <v>0</v>
      </c>
      <c r="BI253" s="161">
        <f>IF(N253="nulová",J253,0)</f>
        <v>0</v>
      </c>
      <c r="BJ253" s="13" t="s">
        <v>86</v>
      </c>
      <c r="BK253" s="161">
        <f>ROUND(I253*H253,2)</f>
        <v>0</v>
      </c>
      <c r="BL253" s="13" t="s">
        <v>202</v>
      </c>
      <c r="BM253" s="160" t="s">
        <v>551</v>
      </c>
    </row>
    <row r="254" spans="2:65" s="11" customFormat="1" ht="22.95" customHeight="1">
      <c r="B254" s="135"/>
      <c r="D254" s="136" t="s">
        <v>72</v>
      </c>
      <c r="E254" s="146" t="s">
        <v>552</v>
      </c>
      <c r="F254" s="146" t="s">
        <v>553</v>
      </c>
      <c r="I254" s="138"/>
      <c r="J254" s="147">
        <f>BK254</f>
        <v>0</v>
      </c>
      <c r="L254" s="135"/>
      <c r="M254" s="140"/>
      <c r="N254" s="141"/>
      <c r="O254" s="141"/>
      <c r="P254" s="142">
        <f>SUM(P255:P272)</f>
        <v>0</v>
      </c>
      <c r="Q254" s="141"/>
      <c r="R254" s="142">
        <f>SUM(R255:R272)</f>
        <v>3.6101040499999995</v>
      </c>
      <c r="S254" s="141"/>
      <c r="T254" s="143">
        <f>SUM(T255:T272)</f>
        <v>1.0500525000000001</v>
      </c>
      <c r="AR254" s="136" t="s">
        <v>86</v>
      </c>
      <c r="AT254" s="144" t="s">
        <v>72</v>
      </c>
      <c r="AU254" s="144" t="s">
        <v>80</v>
      </c>
      <c r="AY254" s="136" t="s">
        <v>135</v>
      </c>
      <c r="BK254" s="145">
        <f>SUM(BK255:BK272)</f>
        <v>0</v>
      </c>
    </row>
    <row r="255" spans="2:65" s="1" customFormat="1" ht="16.5" customHeight="1">
      <c r="B255" s="148"/>
      <c r="C255" s="149" t="s">
        <v>554</v>
      </c>
      <c r="D255" s="149" t="s">
        <v>138</v>
      </c>
      <c r="E255" s="150" t="s">
        <v>555</v>
      </c>
      <c r="F255" s="151" t="s">
        <v>556</v>
      </c>
      <c r="G255" s="152" t="s">
        <v>141</v>
      </c>
      <c r="H255" s="153">
        <v>61.95</v>
      </c>
      <c r="I255" s="154"/>
      <c r="J255" s="155">
        <f t="shared" ref="J255:J272" si="80">ROUND(I255*H255,2)</f>
        <v>0</v>
      </c>
      <c r="K255" s="151" t="s">
        <v>142</v>
      </c>
      <c r="L255" s="28"/>
      <c r="M255" s="156" t="s">
        <v>1</v>
      </c>
      <c r="N255" s="157" t="s">
        <v>39</v>
      </c>
      <c r="O255" s="51"/>
      <c r="P255" s="158">
        <f t="shared" ref="P255:P272" si="81">O255*H255</f>
        <v>0</v>
      </c>
      <c r="Q255" s="158">
        <v>0</v>
      </c>
      <c r="R255" s="158">
        <f t="shared" ref="R255:R272" si="82">Q255*H255</f>
        <v>0</v>
      </c>
      <c r="S255" s="158">
        <v>1.695E-2</v>
      </c>
      <c r="T255" s="159">
        <f t="shared" ref="T255:T272" si="83">S255*H255</f>
        <v>1.0500525000000001</v>
      </c>
      <c r="AR255" s="160" t="s">
        <v>202</v>
      </c>
      <c r="AT255" s="160" t="s">
        <v>138</v>
      </c>
      <c r="AU255" s="160" t="s">
        <v>86</v>
      </c>
      <c r="AY255" s="13" t="s">
        <v>135</v>
      </c>
      <c r="BE255" s="161">
        <f t="shared" ref="BE255:BE272" si="84">IF(N255="základná",J255,0)</f>
        <v>0</v>
      </c>
      <c r="BF255" s="161">
        <f t="shared" ref="BF255:BF272" si="85">IF(N255="znížená",J255,0)</f>
        <v>0</v>
      </c>
      <c r="BG255" s="161">
        <f t="shared" ref="BG255:BG272" si="86">IF(N255="zákl. prenesená",J255,0)</f>
        <v>0</v>
      </c>
      <c r="BH255" s="161">
        <f t="shared" ref="BH255:BH272" si="87">IF(N255="zníž. prenesená",J255,0)</f>
        <v>0</v>
      </c>
      <c r="BI255" s="161">
        <f t="shared" ref="BI255:BI272" si="88">IF(N255="nulová",J255,0)</f>
        <v>0</v>
      </c>
      <c r="BJ255" s="13" t="s">
        <v>86</v>
      </c>
      <c r="BK255" s="161">
        <f t="shared" ref="BK255:BK272" si="89">ROUND(I255*H255,2)</f>
        <v>0</v>
      </c>
      <c r="BL255" s="13" t="s">
        <v>202</v>
      </c>
      <c r="BM255" s="160" t="s">
        <v>557</v>
      </c>
    </row>
    <row r="256" spans="2:65" s="1" customFormat="1" ht="16.5" customHeight="1">
      <c r="B256" s="148"/>
      <c r="C256" s="149" t="s">
        <v>268</v>
      </c>
      <c r="D256" s="149" t="s">
        <v>138</v>
      </c>
      <c r="E256" s="150" t="s">
        <v>558</v>
      </c>
      <c r="F256" s="151" t="s">
        <v>559</v>
      </c>
      <c r="G256" s="152" t="s">
        <v>209</v>
      </c>
      <c r="H256" s="153">
        <v>21.105</v>
      </c>
      <c r="I256" s="154"/>
      <c r="J256" s="155">
        <f t="shared" si="80"/>
        <v>0</v>
      </c>
      <c r="K256" s="151" t="s">
        <v>142</v>
      </c>
      <c r="L256" s="28"/>
      <c r="M256" s="156" t="s">
        <v>1</v>
      </c>
      <c r="N256" s="157" t="s">
        <v>39</v>
      </c>
      <c r="O256" s="51"/>
      <c r="P256" s="158">
        <f t="shared" si="81"/>
        <v>0</v>
      </c>
      <c r="Q256" s="158">
        <v>2.1000000000000001E-4</v>
      </c>
      <c r="R256" s="158">
        <f t="shared" si="82"/>
        <v>4.4320499999999999E-3</v>
      </c>
      <c r="S256" s="158">
        <v>0</v>
      </c>
      <c r="T256" s="159">
        <f t="shared" si="83"/>
        <v>0</v>
      </c>
      <c r="AR256" s="160" t="s">
        <v>202</v>
      </c>
      <c r="AT256" s="160" t="s">
        <v>138</v>
      </c>
      <c r="AU256" s="160" t="s">
        <v>86</v>
      </c>
      <c r="AY256" s="13" t="s">
        <v>135</v>
      </c>
      <c r="BE256" s="161">
        <f t="shared" si="84"/>
        <v>0</v>
      </c>
      <c r="BF256" s="161">
        <f t="shared" si="85"/>
        <v>0</v>
      </c>
      <c r="BG256" s="161">
        <f t="shared" si="86"/>
        <v>0</v>
      </c>
      <c r="BH256" s="161">
        <f t="shared" si="87"/>
        <v>0</v>
      </c>
      <c r="BI256" s="161">
        <f t="shared" si="88"/>
        <v>0</v>
      </c>
      <c r="BJ256" s="13" t="s">
        <v>86</v>
      </c>
      <c r="BK256" s="161">
        <f t="shared" si="89"/>
        <v>0</v>
      </c>
      <c r="BL256" s="13" t="s">
        <v>202</v>
      </c>
      <c r="BM256" s="160" t="s">
        <v>560</v>
      </c>
    </row>
    <row r="257" spans="2:65" s="1" customFormat="1" ht="24" customHeight="1">
      <c r="B257" s="148"/>
      <c r="C257" s="162" t="s">
        <v>561</v>
      </c>
      <c r="D257" s="162" t="s">
        <v>157</v>
      </c>
      <c r="E257" s="163" t="s">
        <v>562</v>
      </c>
      <c r="F257" s="164" t="s">
        <v>563</v>
      </c>
      <c r="G257" s="165" t="s">
        <v>214</v>
      </c>
      <c r="H257" s="166">
        <v>10</v>
      </c>
      <c r="I257" s="167"/>
      <c r="J257" s="168">
        <f t="shared" si="80"/>
        <v>0</v>
      </c>
      <c r="K257" s="164" t="s">
        <v>142</v>
      </c>
      <c r="L257" s="169"/>
      <c r="M257" s="170" t="s">
        <v>1</v>
      </c>
      <c r="N257" s="171" t="s">
        <v>39</v>
      </c>
      <c r="O257" s="51"/>
      <c r="P257" s="158">
        <f t="shared" si="81"/>
        <v>0</v>
      </c>
      <c r="Q257" s="158">
        <v>5.1999999999999998E-2</v>
      </c>
      <c r="R257" s="158">
        <f t="shared" si="82"/>
        <v>0.52</v>
      </c>
      <c r="S257" s="158">
        <v>0</v>
      </c>
      <c r="T257" s="159">
        <f t="shared" si="83"/>
        <v>0</v>
      </c>
      <c r="AR257" s="160" t="s">
        <v>270</v>
      </c>
      <c r="AT257" s="160" t="s">
        <v>157</v>
      </c>
      <c r="AU257" s="160" t="s">
        <v>86</v>
      </c>
      <c r="AY257" s="13" t="s">
        <v>135</v>
      </c>
      <c r="BE257" s="161">
        <f t="shared" si="84"/>
        <v>0</v>
      </c>
      <c r="BF257" s="161">
        <f t="shared" si="85"/>
        <v>0</v>
      </c>
      <c r="BG257" s="161">
        <f t="shared" si="86"/>
        <v>0</v>
      </c>
      <c r="BH257" s="161">
        <f t="shared" si="87"/>
        <v>0</v>
      </c>
      <c r="BI257" s="161">
        <f t="shared" si="88"/>
        <v>0</v>
      </c>
      <c r="BJ257" s="13" t="s">
        <v>86</v>
      </c>
      <c r="BK257" s="161">
        <f t="shared" si="89"/>
        <v>0</v>
      </c>
      <c r="BL257" s="13" t="s">
        <v>202</v>
      </c>
      <c r="BM257" s="160" t="s">
        <v>564</v>
      </c>
    </row>
    <row r="258" spans="2:65" s="1" customFormat="1" ht="24" customHeight="1">
      <c r="B258" s="148"/>
      <c r="C258" s="162" t="s">
        <v>565</v>
      </c>
      <c r="D258" s="162" t="s">
        <v>157</v>
      </c>
      <c r="E258" s="163" t="s">
        <v>566</v>
      </c>
      <c r="F258" s="164" t="s">
        <v>567</v>
      </c>
      <c r="G258" s="165" t="s">
        <v>214</v>
      </c>
      <c r="H258" s="166">
        <v>10</v>
      </c>
      <c r="I258" s="167"/>
      <c r="J258" s="168">
        <f t="shared" si="80"/>
        <v>0</v>
      </c>
      <c r="K258" s="164" t="s">
        <v>1</v>
      </c>
      <c r="L258" s="169"/>
      <c r="M258" s="170" t="s">
        <v>1</v>
      </c>
      <c r="N258" s="171" t="s">
        <v>39</v>
      </c>
      <c r="O258" s="51"/>
      <c r="P258" s="158">
        <f t="shared" si="81"/>
        <v>0</v>
      </c>
      <c r="Q258" s="158">
        <v>5.1999999999999998E-2</v>
      </c>
      <c r="R258" s="158">
        <f t="shared" si="82"/>
        <v>0.52</v>
      </c>
      <c r="S258" s="158">
        <v>0</v>
      </c>
      <c r="T258" s="159">
        <f t="shared" si="83"/>
        <v>0</v>
      </c>
      <c r="AR258" s="160" t="s">
        <v>270</v>
      </c>
      <c r="AT258" s="160" t="s">
        <v>157</v>
      </c>
      <c r="AU258" s="160" t="s">
        <v>86</v>
      </c>
      <c r="AY258" s="13" t="s">
        <v>135</v>
      </c>
      <c r="BE258" s="161">
        <f t="shared" si="84"/>
        <v>0</v>
      </c>
      <c r="BF258" s="161">
        <f t="shared" si="85"/>
        <v>0</v>
      </c>
      <c r="BG258" s="161">
        <f t="shared" si="86"/>
        <v>0</v>
      </c>
      <c r="BH258" s="161">
        <f t="shared" si="87"/>
        <v>0</v>
      </c>
      <c r="BI258" s="161">
        <f t="shared" si="88"/>
        <v>0</v>
      </c>
      <c r="BJ258" s="13" t="s">
        <v>86</v>
      </c>
      <c r="BK258" s="161">
        <f t="shared" si="89"/>
        <v>0</v>
      </c>
      <c r="BL258" s="13" t="s">
        <v>202</v>
      </c>
      <c r="BM258" s="160" t="s">
        <v>568</v>
      </c>
    </row>
    <row r="259" spans="2:65" s="1" customFormat="1" ht="16.5" customHeight="1">
      <c r="B259" s="148"/>
      <c r="C259" s="149" t="s">
        <v>569</v>
      </c>
      <c r="D259" s="149" t="s">
        <v>138</v>
      </c>
      <c r="E259" s="150" t="s">
        <v>570</v>
      </c>
      <c r="F259" s="151" t="s">
        <v>571</v>
      </c>
      <c r="G259" s="152" t="s">
        <v>209</v>
      </c>
      <c r="H259" s="153">
        <v>75.400000000000006</v>
      </c>
      <c r="I259" s="154"/>
      <c r="J259" s="155">
        <f t="shared" si="80"/>
        <v>0</v>
      </c>
      <c r="K259" s="151" t="s">
        <v>142</v>
      </c>
      <c r="L259" s="28"/>
      <c r="M259" s="156" t="s">
        <v>1</v>
      </c>
      <c r="N259" s="157" t="s">
        <v>39</v>
      </c>
      <c r="O259" s="51"/>
      <c r="P259" s="158">
        <f t="shared" si="81"/>
        <v>0</v>
      </c>
      <c r="Q259" s="158">
        <v>2.1000000000000001E-4</v>
      </c>
      <c r="R259" s="158">
        <f t="shared" si="82"/>
        <v>1.5834000000000001E-2</v>
      </c>
      <c r="S259" s="158">
        <v>0</v>
      </c>
      <c r="T259" s="159">
        <f t="shared" si="83"/>
        <v>0</v>
      </c>
      <c r="AR259" s="160" t="s">
        <v>202</v>
      </c>
      <c r="AT259" s="160" t="s">
        <v>138</v>
      </c>
      <c r="AU259" s="160" t="s">
        <v>86</v>
      </c>
      <c r="AY259" s="13" t="s">
        <v>135</v>
      </c>
      <c r="BE259" s="161">
        <f t="shared" si="84"/>
        <v>0</v>
      </c>
      <c r="BF259" s="161">
        <f t="shared" si="85"/>
        <v>0</v>
      </c>
      <c r="BG259" s="161">
        <f t="shared" si="86"/>
        <v>0</v>
      </c>
      <c r="BH259" s="161">
        <f t="shared" si="87"/>
        <v>0</v>
      </c>
      <c r="BI259" s="161">
        <f t="shared" si="88"/>
        <v>0</v>
      </c>
      <c r="BJ259" s="13" t="s">
        <v>86</v>
      </c>
      <c r="BK259" s="161">
        <f t="shared" si="89"/>
        <v>0</v>
      </c>
      <c r="BL259" s="13" t="s">
        <v>202</v>
      </c>
      <c r="BM259" s="160" t="s">
        <v>572</v>
      </c>
    </row>
    <row r="260" spans="2:65" s="1" customFormat="1" ht="24" customHeight="1">
      <c r="B260" s="148"/>
      <c r="C260" s="162" t="s">
        <v>573</v>
      </c>
      <c r="D260" s="162" t="s">
        <v>157</v>
      </c>
      <c r="E260" s="163" t="s">
        <v>574</v>
      </c>
      <c r="F260" s="164" t="s">
        <v>575</v>
      </c>
      <c r="G260" s="165" t="s">
        <v>214</v>
      </c>
      <c r="H260" s="166">
        <v>10</v>
      </c>
      <c r="I260" s="167"/>
      <c r="J260" s="168">
        <f t="shared" si="80"/>
        <v>0</v>
      </c>
      <c r="K260" s="164" t="s">
        <v>1</v>
      </c>
      <c r="L260" s="169"/>
      <c r="M260" s="170" t="s">
        <v>1</v>
      </c>
      <c r="N260" s="171" t="s">
        <v>39</v>
      </c>
      <c r="O260" s="51"/>
      <c r="P260" s="158">
        <f t="shared" si="81"/>
        <v>0</v>
      </c>
      <c r="Q260" s="158">
        <v>0.14299999999999999</v>
      </c>
      <c r="R260" s="158">
        <f t="shared" si="82"/>
        <v>1.43</v>
      </c>
      <c r="S260" s="158">
        <v>0</v>
      </c>
      <c r="T260" s="159">
        <f t="shared" si="83"/>
        <v>0</v>
      </c>
      <c r="AR260" s="160" t="s">
        <v>270</v>
      </c>
      <c r="AT260" s="160" t="s">
        <v>157</v>
      </c>
      <c r="AU260" s="160" t="s">
        <v>86</v>
      </c>
      <c r="AY260" s="13" t="s">
        <v>135</v>
      </c>
      <c r="BE260" s="161">
        <f t="shared" si="84"/>
        <v>0</v>
      </c>
      <c r="BF260" s="161">
        <f t="shared" si="85"/>
        <v>0</v>
      </c>
      <c r="BG260" s="161">
        <f t="shared" si="86"/>
        <v>0</v>
      </c>
      <c r="BH260" s="161">
        <f t="shared" si="87"/>
        <v>0</v>
      </c>
      <c r="BI260" s="161">
        <f t="shared" si="88"/>
        <v>0</v>
      </c>
      <c r="BJ260" s="13" t="s">
        <v>86</v>
      </c>
      <c r="BK260" s="161">
        <f t="shared" si="89"/>
        <v>0</v>
      </c>
      <c r="BL260" s="13" t="s">
        <v>202</v>
      </c>
      <c r="BM260" s="160" t="s">
        <v>576</v>
      </c>
    </row>
    <row r="261" spans="2:65" s="1" customFormat="1" ht="16.5" customHeight="1">
      <c r="B261" s="148"/>
      <c r="C261" s="149" t="s">
        <v>577</v>
      </c>
      <c r="D261" s="149" t="s">
        <v>138</v>
      </c>
      <c r="E261" s="150" t="s">
        <v>578</v>
      </c>
      <c r="F261" s="151" t="s">
        <v>579</v>
      </c>
      <c r="G261" s="152" t="s">
        <v>209</v>
      </c>
      <c r="H261" s="153">
        <v>62</v>
      </c>
      <c r="I261" s="154"/>
      <c r="J261" s="155">
        <f t="shared" si="80"/>
        <v>0</v>
      </c>
      <c r="K261" s="151" t="s">
        <v>142</v>
      </c>
      <c r="L261" s="28"/>
      <c r="M261" s="156" t="s">
        <v>1</v>
      </c>
      <c r="N261" s="157" t="s">
        <v>39</v>
      </c>
      <c r="O261" s="51"/>
      <c r="P261" s="158">
        <f t="shared" si="81"/>
        <v>0</v>
      </c>
      <c r="Q261" s="158">
        <v>4.2000000000000002E-4</v>
      </c>
      <c r="R261" s="158">
        <f t="shared" si="82"/>
        <v>2.6040000000000001E-2</v>
      </c>
      <c r="S261" s="158">
        <v>0</v>
      </c>
      <c r="T261" s="159">
        <f t="shared" si="83"/>
        <v>0</v>
      </c>
      <c r="AR261" s="160" t="s">
        <v>202</v>
      </c>
      <c r="AT261" s="160" t="s">
        <v>138</v>
      </c>
      <c r="AU261" s="160" t="s">
        <v>86</v>
      </c>
      <c r="AY261" s="13" t="s">
        <v>135</v>
      </c>
      <c r="BE261" s="161">
        <f t="shared" si="84"/>
        <v>0</v>
      </c>
      <c r="BF261" s="161">
        <f t="shared" si="85"/>
        <v>0</v>
      </c>
      <c r="BG261" s="161">
        <f t="shared" si="86"/>
        <v>0</v>
      </c>
      <c r="BH261" s="161">
        <f t="shared" si="87"/>
        <v>0</v>
      </c>
      <c r="BI261" s="161">
        <f t="shared" si="88"/>
        <v>0</v>
      </c>
      <c r="BJ261" s="13" t="s">
        <v>86</v>
      </c>
      <c r="BK261" s="161">
        <f t="shared" si="89"/>
        <v>0</v>
      </c>
      <c r="BL261" s="13" t="s">
        <v>202</v>
      </c>
      <c r="BM261" s="160" t="s">
        <v>580</v>
      </c>
    </row>
    <row r="262" spans="2:65" s="1" customFormat="1" ht="24" customHeight="1">
      <c r="B262" s="148"/>
      <c r="C262" s="162" t="s">
        <v>581</v>
      </c>
      <c r="D262" s="162" t="s">
        <v>157</v>
      </c>
      <c r="E262" s="163" t="s">
        <v>582</v>
      </c>
      <c r="F262" s="164" t="s">
        <v>583</v>
      </c>
      <c r="G262" s="165" t="s">
        <v>214</v>
      </c>
      <c r="H262" s="166">
        <v>10</v>
      </c>
      <c r="I262" s="167"/>
      <c r="J262" s="168">
        <f t="shared" si="80"/>
        <v>0</v>
      </c>
      <c r="K262" s="164" t="s">
        <v>142</v>
      </c>
      <c r="L262" s="169"/>
      <c r="M262" s="170" t="s">
        <v>1</v>
      </c>
      <c r="N262" s="171" t="s">
        <v>39</v>
      </c>
      <c r="O262" s="51"/>
      <c r="P262" s="158">
        <f t="shared" si="81"/>
        <v>0</v>
      </c>
      <c r="Q262" s="158">
        <v>2.3E-2</v>
      </c>
      <c r="R262" s="158">
        <f t="shared" si="82"/>
        <v>0.22999999999999998</v>
      </c>
      <c r="S262" s="158">
        <v>0</v>
      </c>
      <c r="T262" s="159">
        <f t="shared" si="83"/>
        <v>0</v>
      </c>
      <c r="AR262" s="160" t="s">
        <v>270</v>
      </c>
      <c r="AT262" s="160" t="s">
        <v>157</v>
      </c>
      <c r="AU262" s="160" t="s">
        <v>86</v>
      </c>
      <c r="AY262" s="13" t="s">
        <v>135</v>
      </c>
      <c r="BE262" s="161">
        <f t="shared" si="84"/>
        <v>0</v>
      </c>
      <c r="BF262" s="161">
        <f t="shared" si="85"/>
        <v>0</v>
      </c>
      <c r="BG262" s="161">
        <f t="shared" si="86"/>
        <v>0</v>
      </c>
      <c r="BH262" s="161">
        <f t="shared" si="87"/>
        <v>0</v>
      </c>
      <c r="BI262" s="161">
        <f t="shared" si="88"/>
        <v>0</v>
      </c>
      <c r="BJ262" s="13" t="s">
        <v>86</v>
      </c>
      <c r="BK262" s="161">
        <f t="shared" si="89"/>
        <v>0</v>
      </c>
      <c r="BL262" s="13" t="s">
        <v>202</v>
      </c>
      <c r="BM262" s="160" t="s">
        <v>584</v>
      </c>
    </row>
    <row r="263" spans="2:65" s="1" customFormat="1" ht="24" customHeight="1">
      <c r="B263" s="148"/>
      <c r="C263" s="149" t="s">
        <v>585</v>
      </c>
      <c r="D263" s="149" t="s">
        <v>138</v>
      </c>
      <c r="E263" s="150" t="s">
        <v>586</v>
      </c>
      <c r="F263" s="151" t="s">
        <v>587</v>
      </c>
      <c r="G263" s="152" t="s">
        <v>214</v>
      </c>
      <c r="H263" s="153">
        <v>20</v>
      </c>
      <c r="I263" s="154"/>
      <c r="J263" s="155">
        <f t="shared" si="80"/>
        <v>0</v>
      </c>
      <c r="K263" s="151" t="s">
        <v>142</v>
      </c>
      <c r="L263" s="28"/>
      <c r="M263" s="156" t="s">
        <v>1</v>
      </c>
      <c r="N263" s="157" t="s">
        <v>39</v>
      </c>
      <c r="O263" s="51"/>
      <c r="P263" s="158">
        <f t="shared" si="81"/>
        <v>0</v>
      </c>
      <c r="Q263" s="158">
        <v>0</v>
      </c>
      <c r="R263" s="158">
        <f t="shared" si="82"/>
        <v>0</v>
      </c>
      <c r="S263" s="158">
        <v>0</v>
      </c>
      <c r="T263" s="159">
        <f t="shared" si="83"/>
        <v>0</v>
      </c>
      <c r="AR263" s="160" t="s">
        <v>202</v>
      </c>
      <c r="AT263" s="160" t="s">
        <v>138</v>
      </c>
      <c r="AU263" s="160" t="s">
        <v>86</v>
      </c>
      <c r="AY263" s="13" t="s">
        <v>135</v>
      </c>
      <c r="BE263" s="161">
        <f t="shared" si="84"/>
        <v>0</v>
      </c>
      <c r="BF263" s="161">
        <f t="shared" si="85"/>
        <v>0</v>
      </c>
      <c r="BG263" s="161">
        <f t="shared" si="86"/>
        <v>0</v>
      </c>
      <c r="BH263" s="161">
        <f t="shared" si="87"/>
        <v>0</v>
      </c>
      <c r="BI263" s="161">
        <f t="shared" si="88"/>
        <v>0</v>
      </c>
      <c r="BJ263" s="13" t="s">
        <v>86</v>
      </c>
      <c r="BK263" s="161">
        <f t="shared" si="89"/>
        <v>0</v>
      </c>
      <c r="BL263" s="13" t="s">
        <v>202</v>
      </c>
      <c r="BM263" s="160" t="s">
        <v>588</v>
      </c>
    </row>
    <row r="264" spans="2:65" s="1" customFormat="1" ht="24" customHeight="1">
      <c r="B264" s="148"/>
      <c r="C264" s="162" t="s">
        <v>589</v>
      </c>
      <c r="D264" s="162" t="s">
        <v>157</v>
      </c>
      <c r="E264" s="163" t="s">
        <v>590</v>
      </c>
      <c r="F264" s="164" t="s">
        <v>591</v>
      </c>
      <c r="G264" s="165" t="s">
        <v>214</v>
      </c>
      <c r="H264" s="166">
        <v>20</v>
      </c>
      <c r="I264" s="167"/>
      <c r="J264" s="168">
        <f t="shared" si="80"/>
        <v>0</v>
      </c>
      <c r="K264" s="164" t="s">
        <v>142</v>
      </c>
      <c r="L264" s="169"/>
      <c r="M264" s="170" t="s">
        <v>1</v>
      </c>
      <c r="N264" s="171" t="s">
        <v>39</v>
      </c>
      <c r="O264" s="51"/>
      <c r="P264" s="158">
        <f t="shared" si="81"/>
        <v>0</v>
      </c>
      <c r="Q264" s="158">
        <v>1E-3</v>
      </c>
      <c r="R264" s="158">
        <f t="shared" si="82"/>
        <v>0.02</v>
      </c>
      <c r="S264" s="158">
        <v>0</v>
      </c>
      <c r="T264" s="159">
        <f t="shared" si="83"/>
        <v>0</v>
      </c>
      <c r="AR264" s="160" t="s">
        <v>270</v>
      </c>
      <c r="AT264" s="160" t="s">
        <v>157</v>
      </c>
      <c r="AU264" s="160" t="s">
        <v>86</v>
      </c>
      <c r="AY264" s="13" t="s">
        <v>135</v>
      </c>
      <c r="BE264" s="161">
        <f t="shared" si="84"/>
        <v>0</v>
      </c>
      <c r="BF264" s="161">
        <f t="shared" si="85"/>
        <v>0</v>
      </c>
      <c r="BG264" s="161">
        <f t="shared" si="86"/>
        <v>0</v>
      </c>
      <c r="BH264" s="161">
        <f t="shared" si="87"/>
        <v>0</v>
      </c>
      <c r="BI264" s="161">
        <f t="shared" si="88"/>
        <v>0</v>
      </c>
      <c r="BJ264" s="13" t="s">
        <v>86</v>
      </c>
      <c r="BK264" s="161">
        <f t="shared" si="89"/>
        <v>0</v>
      </c>
      <c r="BL264" s="13" t="s">
        <v>202</v>
      </c>
      <c r="BM264" s="160" t="s">
        <v>592</v>
      </c>
    </row>
    <row r="265" spans="2:65" s="1" customFormat="1" ht="16.5" customHeight="1">
      <c r="B265" s="148"/>
      <c r="C265" s="162" t="s">
        <v>593</v>
      </c>
      <c r="D265" s="162" t="s">
        <v>157</v>
      </c>
      <c r="E265" s="163" t="s">
        <v>594</v>
      </c>
      <c r="F265" s="164" t="s">
        <v>595</v>
      </c>
      <c r="G265" s="165" t="s">
        <v>214</v>
      </c>
      <c r="H265" s="166">
        <v>20</v>
      </c>
      <c r="I265" s="167"/>
      <c r="J265" s="168">
        <f t="shared" si="80"/>
        <v>0</v>
      </c>
      <c r="K265" s="164" t="s">
        <v>142</v>
      </c>
      <c r="L265" s="169"/>
      <c r="M265" s="170" t="s">
        <v>1</v>
      </c>
      <c r="N265" s="171" t="s">
        <v>39</v>
      </c>
      <c r="O265" s="51"/>
      <c r="P265" s="158">
        <f t="shared" si="81"/>
        <v>0</v>
      </c>
      <c r="Q265" s="158">
        <v>2.5000000000000001E-2</v>
      </c>
      <c r="R265" s="158">
        <f t="shared" si="82"/>
        <v>0.5</v>
      </c>
      <c r="S265" s="158">
        <v>0</v>
      </c>
      <c r="T265" s="159">
        <f t="shared" si="83"/>
        <v>0</v>
      </c>
      <c r="AR265" s="160" t="s">
        <v>270</v>
      </c>
      <c r="AT265" s="160" t="s">
        <v>157</v>
      </c>
      <c r="AU265" s="160" t="s">
        <v>86</v>
      </c>
      <c r="AY265" s="13" t="s">
        <v>135</v>
      </c>
      <c r="BE265" s="161">
        <f t="shared" si="84"/>
        <v>0</v>
      </c>
      <c r="BF265" s="161">
        <f t="shared" si="85"/>
        <v>0</v>
      </c>
      <c r="BG265" s="161">
        <f t="shared" si="86"/>
        <v>0</v>
      </c>
      <c r="BH265" s="161">
        <f t="shared" si="87"/>
        <v>0</v>
      </c>
      <c r="BI265" s="161">
        <f t="shared" si="88"/>
        <v>0</v>
      </c>
      <c r="BJ265" s="13" t="s">
        <v>86</v>
      </c>
      <c r="BK265" s="161">
        <f t="shared" si="89"/>
        <v>0</v>
      </c>
      <c r="BL265" s="13" t="s">
        <v>202</v>
      </c>
      <c r="BM265" s="160" t="s">
        <v>596</v>
      </c>
    </row>
    <row r="266" spans="2:65" s="1" customFormat="1" ht="24" customHeight="1">
      <c r="B266" s="148"/>
      <c r="C266" s="149" t="s">
        <v>597</v>
      </c>
      <c r="D266" s="149" t="s">
        <v>138</v>
      </c>
      <c r="E266" s="150" t="s">
        <v>598</v>
      </c>
      <c r="F266" s="151" t="s">
        <v>599</v>
      </c>
      <c r="G266" s="152" t="s">
        <v>214</v>
      </c>
      <c r="H266" s="153">
        <v>10</v>
      </c>
      <c r="I266" s="154"/>
      <c r="J266" s="155">
        <f t="shared" si="80"/>
        <v>0</v>
      </c>
      <c r="K266" s="151" t="s">
        <v>142</v>
      </c>
      <c r="L266" s="28"/>
      <c r="M266" s="156" t="s">
        <v>1</v>
      </c>
      <c r="N266" s="157" t="s">
        <v>39</v>
      </c>
      <c r="O266" s="51"/>
      <c r="P266" s="158">
        <f t="shared" si="81"/>
        <v>0</v>
      </c>
      <c r="Q266" s="158">
        <v>2.5000000000000001E-4</v>
      </c>
      <c r="R266" s="158">
        <f t="shared" si="82"/>
        <v>2.5000000000000001E-3</v>
      </c>
      <c r="S266" s="158">
        <v>0</v>
      </c>
      <c r="T266" s="159">
        <f t="shared" si="83"/>
        <v>0</v>
      </c>
      <c r="AR266" s="160" t="s">
        <v>202</v>
      </c>
      <c r="AT266" s="160" t="s">
        <v>138</v>
      </c>
      <c r="AU266" s="160" t="s">
        <v>86</v>
      </c>
      <c r="AY266" s="13" t="s">
        <v>135</v>
      </c>
      <c r="BE266" s="161">
        <f t="shared" si="84"/>
        <v>0</v>
      </c>
      <c r="BF266" s="161">
        <f t="shared" si="85"/>
        <v>0</v>
      </c>
      <c r="BG266" s="161">
        <f t="shared" si="86"/>
        <v>0</v>
      </c>
      <c r="BH266" s="161">
        <f t="shared" si="87"/>
        <v>0</v>
      </c>
      <c r="BI266" s="161">
        <f t="shared" si="88"/>
        <v>0</v>
      </c>
      <c r="BJ266" s="13" t="s">
        <v>86</v>
      </c>
      <c r="BK266" s="161">
        <f t="shared" si="89"/>
        <v>0</v>
      </c>
      <c r="BL266" s="13" t="s">
        <v>202</v>
      </c>
      <c r="BM266" s="160" t="s">
        <v>600</v>
      </c>
    </row>
    <row r="267" spans="2:65" s="1" customFormat="1" ht="24" customHeight="1">
      <c r="B267" s="148"/>
      <c r="C267" s="149" t="s">
        <v>601</v>
      </c>
      <c r="D267" s="149" t="s">
        <v>138</v>
      </c>
      <c r="E267" s="150" t="s">
        <v>602</v>
      </c>
      <c r="F267" s="151" t="s">
        <v>603</v>
      </c>
      <c r="G267" s="152" t="s">
        <v>214</v>
      </c>
      <c r="H267" s="153">
        <v>10</v>
      </c>
      <c r="I267" s="154"/>
      <c r="J267" s="155">
        <f t="shared" si="80"/>
        <v>0</v>
      </c>
      <c r="K267" s="151" t="s">
        <v>142</v>
      </c>
      <c r="L267" s="28"/>
      <c r="M267" s="156" t="s">
        <v>1</v>
      </c>
      <c r="N267" s="157" t="s">
        <v>39</v>
      </c>
      <c r="O267" s="51"/>
      <c r="P267" s="158">
        <f t="shared" si="81"/>
        <v>0</v>
      </c>
      <c r="Q267" s="158">
        <v>2.5999999999999998E-4</v>
      </c>
      <c r="R267" s="158">
        <f t="shared" si="82"/>
        <v>2.5999999999999999E-3</v>
      </c>
      <c r="S267" s="158">
        <v>0</v>
      </c>
      <c r="T267" s="159">
        <f t="shared" si="83"/>
        <v>0</v>
      </c>
      <c r="AR267" s="160" t="s">
        <v>202</v>
      </c>
      <c r="AT267" s="160" t="s">
        <v>138</v>
      </c>
      <c r="AU267" s="160" t="s">
        <v>86</v>
      </c>
      <c r="AY267" s="13" t="s">
        <v>135</v>
      </c>
      <c r="BE267" s="161">
        <f t="shared" si="84"/>
        <v>0</v>
      </c>
      <c r="BF267" s="161">
        <f t="shared" si="85"/>
        <v>0</v>
      </c>
      <c r="BG267" s="161">
        <f t="shared" si="86"/>
        <v>0</v>
      </c>
      <c r="BH267" s="161">
        <f t="shared" si="87"/>
        <v>0</v>
      </c>
      <c r="BI267" s="161">
        <f t="shared" si="88"/>
        <v>0</v>
      </c>
      <c r="BJ267" s="13" t="s">
        <v>86</v>
      </c>
      <c r="BK267" s="161">
        <f t="shared" si="89"/>
        <v>0</v>
      </c>
      <c r="BL267" s="13" t="s">
        <v>202</v>
      </c>
      <c r="BM267" s="160" t="s">
        <v>604</v>
      </c>
    </row>
    <row r="268" spans="2:65" s="1" customFormat="1" ht="24" customHeight="1">
      <c r="B268" s="148"/>
      <c r="C268" s="162" t="s">
        <v>605</v>
      </c>
      <c r="D268" s="162" t="s">
        <v>157</v>
      </c>
      <c r="E268" s="163" t="s">
        <v>606</v>
      </c>
      <c r="F268" s="164" t="s">
        <v>607</v>
      </c>
      <c r="G268" s="165" t="s">
        <v>209</v>
      </c>
      <c r="H268" s="166">
        <v>20.100000000000001</v>
      </c>
      <c r="I268" s="167"/>
      <c r="J268" s="168">
        <f t="shared" si="80"/>
        <v>0</v>
      </c>
      <c r="K268" s="164" t="s">
        <v>142</v>
      </c>
      <c r="L268" s="169"/>
      <c r="M268" s="170" t="s">
        <v>1</v>
      </c>
      <c r="N268" s="171" t="s">
        <v>39</v>
      </c>
      <c r="O268" s="51"/>
      <c r="P268" s="158">
        <f t="shared" si="81"/>
        <v>0</v>
      </c>
      <c r="Q268" s="158">
        <v>9.7999999999999997E-4</v>
      </c>
      <c r="R268" s="158">
        <f t="shared" si="82"/>
        <v>1.9698E-2</v>
      </c>
      <c r="S268" s="158">
        <v>0</v>
      </c>
      <c r="T268" s="159">
        <f t="shared" si="83"/>
        <v>0</v>
      </c>
      <c r="AR268" s="160" t="s">
        <v>270</v>
      </c>
      <c r="AT268" s="160" t="s">
        <v>157</v>
      </c>
      <c r="AU268" s="160" t="s">
        <v>86</v>
      </c>
      <c r="AY268" s="13" t="s">
        <v>135</v>
      </c>
      <c r="BE268" s="161">
        <f t="shared" si="84"/>
        <v>0</v>
      </c>
      <c r="BF268" s="161">
        <f t="shared" si="85"/>
        <v>0</v>
      </c>
      <c r="BG268" s="161">
        <f t="shared" si="86"/>
        <v>0</v>
      </c>
      <c r="BH268" s="161">
        <f t="shared" si="87"/>
        <v>0</v>
      </c>
      <c r="BI268" s="161">
        <f t="shared" si="88"/>
        <v>0</v>
      </c>
      <c r="BJ268" s="13" t="s">
        <v>86</v>
      </c>
      <c r="BK268" s="161">
        <f t="shared" si="89"/>
        <v>0</v>
      </c>
      <c r="BL268" s="13" t="s">
        <v>202</v>
      </c>
      <c r="BM268" s="160" t="s">
        <v>608</v>
      </c>
    </row>
    <row r="269" spans="2:65" s="1" customFormat="1" ht="25.5" customHeight="1">
      <c r="B269" s="148"/>
      <c r="C269" s="162" t="s">
        <v>609</v>
      </c>
      <c r="D269" s="162" t="s">
        <v>157</v>
      </c>
      <c r="E269" s="163" t="s">
        <v>610</v>
      </c>
      <c r="F269" s="164" t="s">
        <v>611</v>
      </c>
      <c r="G269" s="165" t="s">
        <v>214</v>
      </c>
      <c r="H269" s="166">
        <v>20</v>
      </c>
      <c r="I269" s="167"/>
      <c r="J269" s="168">
        <f t="shared" si="80"/>
        <v>0</v>
      </c>
      <c r="K269" s="164" t="s">
        <v>142</v>
      </c>
      <c r="L269" s="169"/>
      <c r="M269" s="170" t="s">
        <v>1</v>
      </c>
      <c r="N269" s="171" t="s">
        <v>39</v>
      </c>
      <c r="O269" s="51"/>
      <c r="P269" s="158">
        <f t="shared" si="81"/>
        <v>0</v>
      </c>
      <c r="Q269" s="158">
        <v>1E-4</v>
      </c>
      <c r="R269" s="158">
        <f t="shared" si="82"/>
        <v>2E-3</v>
      </c>
      <c r="S269" s="158">
        <v>0</v>
      </c>
      <c r="T269" s="159">
        <f t="shared" si="83"/>
        <v>0</v>
      </c>
      <c r="AR269" s="160" t="s">
        <v>270</v>
      </c>
      <c r="AT269" s="160" t="s">
        <v>157</v>
      </c>
      <c r="AU269" s="160" t="s">
        <v>86</v>
      </c>
      <c r="AY269" s="13" t="s">
        <v>135</v>
      </c>
      <c r="BE269" s="161">
        <f t="shared" si="84"/>
        <v>0</v>
      </c>
      <c r="BF269" s="161">
        <f t="shared" si="85"/>
        <v>0</v>
      </c>
      <c r="BG269" s="161">
        <f t="shared" si="86"/>
        <v>0</v>
      </c>
      <c r="BH269" s="161">
        <f t="shared" si="87"/>
        <v>0</v>
      </c>
      <c r="BI269" s="161">
        <f t="shared" si="88"/>
        <v>0</v>
      </c>
      <c r="BJ269" s="13" t="s">
        <v>86</v>
      </c>
      <c r="BK269" s="161">
        <f t="shared" si="89"/>
        <v>0</v>
      </c>
      <c r="BL269" s="13" t="s">
        <v>202</v>
      </c>
      <c r="BM269" s="160" t="s">
        <v>612</v>
      </c>
    </row>
    <row r="270" spans="2:65" s="1" customFormat="1" ht="16.5" customHeight="1">
      <c r="B270" s="148"/>
      <c r="C270" s="149" t="s">
        <v>613</v>
      </c>
      <c r="D270" s="149" t="s">
        <v>138</v>
      </c>
      <c r="E270" s="150" t="s">
        <v>614</v>
      </c>
      <c r="F270" s="151" t="s">
        <v>615</v>
      </c>
      <c r="G270" s="152" t="s">
        <v>214</v>
      </c>
      <c r="H270" s="153">
        <v>20</v>
      </c>
      <c r="I270" s="154"/>
      <c r="J270" s="155">
        <f t="shared" si="80"/>
        <v>0</v>
      </c>
      <c r="K270" s="151" t="s">
        <v>142</v>
      </c>
      <c r="L270" s="28"/>
      <c r="M270" s="156" t="s">
        <v>1</v>
      </c>
      <c r="N270" s="157" t="s">
        <v>39</v>
      </c>
      <c r="O270" s="51"/>
      <c r="P270" s="158">
        <f t="shared" si="81"/>
        <v>0</v>
      </c>
      <c r="Q270" s="158">
        <v>8.4999999999999995E-4</v>
      </c>
      <c r="R270" s="158">
        <f t="shared" si="82"/>
        <v>1.6999999999999998E-2</v>
      </c>
      <c r="S270" s="158">
        <v>0</v>
      </c>
      <c r="T270" s="159">
        <f t="shared" si="83"/>
        <v>0</v>
      </c>
      <c r="AR270" s="160" t="s">
        <v>202</v>
      </c>
      <c r="AT270" s="160" t="s">
        <v>138</v>
      </c>
      <c r="AU270" s="160" t="s">
        <v>86</v>
      </c>
      <c r="AY270" s="13" t="s">
        <v>135</v>
      </c>
      <c r="BE270" s="161">
        <f t="shared" si="84"/>
        <v>0</v>
      </c>
      <c r="BF270" s="161">
        <f t="shared" si="85"/>
        <v>0</v>
      </c>
      <c r="BG270" s="161">
        <f t="shared" si="86"/>
        <v>0</v>
      </c>
      <c r="BH270" s="161">
        <f t="shared" si="87"/>
        <v>0</v>
      </c>
      <c r="BI270" s="161">
        <f t="shared" si="88"/>
        <v>0</v>
      </c>
      <c r="BJ270" s="13" t="s">
        <v>86</v>
      </c>
      <c r="BK270" s="161">
        <f t="shared" si="89"/>
        <v>0</v>
      </c>
      <c r="BL270" s="13" t="s">
        <v>202</v>
      </c>
      <c r="BM270" s="160" t="s">
        <v>616</v>
      </c>
    </row>
    <row r="271" spans="2:65" s="1" customFormat="1" ht="24" customHeight="1">
      <c r="B271" s="148"/>
      <c r="C271" s="162" t="s">
        <v>617</v>
      </c>
      <c r="D271" s="162" t="s">
        <v>157</v>
      </c>
      <c r="E271" s="163" t="s">
        <v>618</v>
      </c>
      <c r="F271" s="164" t="s">
        <v>619</v>
      </c>
      <c r="G271" s="165" t="s">
        <v>214</v>
      </c>
      <c r="H271" s="166">
        <v>20</v>
      </c>
      <c r="I271" s="167"/>
      <c r="J271" s="168">
        <f t="shared" si="80"/>
        <v>0</v>
      </c>
      <c r="K271" s="164" t="s">
        <v>142</v>
      </c>
      <c r="L271" s="169"/>
      <c r="M271" s="170" t="s">
        <v>1</v>
      </c>
      <c r="N271" s="171" t="s">
        <v>39</v>
      </c>
      <c r="O271" s="51"/>
      <c r="P271" s="158">
        <f t="shared" si="81"/>
        <v>0</v>
      </c>
      <c r="Q271" s="158">
        <v>1.4999999999999999E-2</v>
      </c>
      <c r="R271" s="158">
        <f t="shared" si="82"/>
        <v>0.3</v>
      </c>
      <c r="S271" s="158">
        <v>0</v>
      </c>
      <c r="T271" s="159">
        <f t="shared" si="83"/>
        <v>0</v>
      </c>
      <c r="AR271" s="160" t="s">
        <v>270</v>
      </c>
      <c r="AT271" s="160" t="s">
        <v>157</v>
      </c>
      <c r="AU271" s="160" t="s">
        <v>86</v>
      </c>
      <c r="AY271" s="13" t="s">
        <v>135</v>
      </c>
      <c r="BE271" s="161">
        <f t="shared" si="84"/>
        <v>0</v>
      </c>
      <c r="BF271" s="161">
        <f t="shared" si="85"/>
        <v>0</v>
      </c>
      <c r="BG271" s="161">
        <f t="shared" si="86"/>
        <v>0</v>
      </c>
      <c r="BH271" s="161">
        <f t="shared" si="87"/>
        <v>0</v>
      </c>
      <c r="BI271" s="161">
        <f t="shared" si="88"/>
        <v>0</v>
      </c>
      <c r="BJ271" s="13" t="s">
        <v>86</v>
      </c>
      <c r="BK271" s="161">
        <f t="shared" si="89"/>
        <v>0</v>
      </c>
      <c r="BL271" s="13" t="s">
        <v>202</v>
      </c>
      <c r="BM271" s="160" t="s">
        <v>620</v>
      </c>
    </row>
    <row r="272" spans="2:65" s="1" customFormat="1" ht="24" customHeight="1">
      <c r="B272" s="148"/>
      <c r="C272" s="149" t="s">
        <v>621</v>
      </c>
      <c r="D272" s="149" t="s">
        <v>138</v>
      </c>
      <c r="E272" s="150" t="s">
        <v>622</v>
      </c>
      <c r="F272" s="151" t="s">
        <v>623</v>
      </c>
      <c r="G272" s="152" t="s">
        <v>242</v>
      </c>
      <c r="H272" s="153">
        <v>3.61</v>
      </c>
      <c r="I272" s="154"/>
      <c r="J272" s="155">
        <f t="shared" si="80"/>
        <v>0</v>
      </c>
      <c r="K272" s="151" t="s">
        <v>142</v>
      </c>
      <c r="L272" s="28"/>
      <c r="M272" s="156" t="s">
        <v>1</v>
      </c>
      <c r="N272" s="157" t="s">
        <v>39</v>
      </c>
      <c r="O272" s="51"/>
      <c r="P272" s="158">
        <f t="shared" si="81"/>
        <v>0</v>
      </c>
      <c r="Q272" s="158">
        <v>0</v>
      </c>
      <c r="R272" s="158">
        <f t="shared" si="82"/>
        <v>0</v>
      </c>
      <c r="S272" s="158">
        <v>0</v>
      </c>
      <c r="T272" s="159">
        <f t="shared" si="83"/>
        <v>0</v>
      </c>
      <c r="AR272" s="160" t="s">
        <v>202</v>
      </c>
      <c r="AT272" s="160" t="s">
        <v>138</v>
      </c>
      <c r="AU272" s="160" t="s">
        <v>86</v>
      </c>
      <c r="AY272" s="13" t="s">
        <v>135</v>
      </c>
      <c r="BE272" s="161">
        <f t="shared" si="84"/>
        <v>0</v>
      </c>
      <c r="BF272" s="161">
        <f t="shared" si="85"/>
        <v>0</v>
      </c>
      <c r="BG272" s="161">
        <f t="shared" si="86"/>
        <v>0</v>
      </c>
      <c r="BH272" s="161">
        <f t="shared" si="87"/>
        <v>0</v>
      </c>
      <c r="BI272" s="161">
        <f t="shared" si="88"/>
        <v>0</v>
      </c>
      <c r="BJ272" s="13" t="s">
        <v>86</v>
      </c>
      <c r="BK272" s="161">
        <f t="shared" si="89"/>
        <v>0</v>
      </c>
      <c r="BL272" s="13" t="s">
        <v>202</v>
      </c>
      <c r="BM272" s="160" t="s">
        <v>624</v>
      </c>
    </row>
    <row r="273" spans="2:65" s="11" customFormat="1" ht="22.95" customHeight="1">
      <c r="B273" s="135"/>
      <c r="D273" s="136" t="s">
        <v>72</v>
      </c>
      <c r="E273" s="146" t="s">
        <v>625</v>
      </c>
      <c r="F273" s="146" t="s">
        <v>626</v>
      </c>
      <c r="I273" s="138"/>
      <c r="J273" s="147">
        <f>BK273</f>
        <v>0</v>
      </c>
      <c r="L273" s="135"/>
      <c r="M273" s="140"/>
      <c r="N273" s="141"/>
      <c r="O273" s="141"/>
      <c r="P273" s="142">
        <f>SUM(P274:P275)</f>
        <v>0</v>
      </c>
      <c r="Q273" s="141"/>
      <c r="R273" s="142">
        <f>SUM(R274:R275)</f>
        <v>1.1448</v>
      </c>
      <c r="S273" s="141"/>
      <c r="T273" s="143">
        <f>SUM(T274:T275)</f>
        <v>1.1448</v>
      </c>
      <c r="AR273" s="136" t="s">
        <v>86</v>
      </c>
      <c r="AT273" s="144" t="s">
        <v>72</v>
      </c>
      <c r="AU273" s="144" t="s">
        <v>80</v>
      </c>
      <c r="AY273" s="136" t="s">
        <v>135</v>
      </c>
      <c r="BK273" s="145">
        <f>SUM(BK274:BK275)</f>
        <v>0</v>
      </c>
    </row>
    <row r="274" spans="2:65" s="1" customFormat="1" ht="16.5" customHeight="1">
      <c r="B274" s="148"/>
      <c r="C274" s="149" t="s">
        <v>627</v>
      </c>
      <c r="D274" s="149" t="s">
        <v>138</v>
      </c>
      <c r="E274" s="150" t="s">
        <v>628</v>
      </c>
      <c r="F274" s="151" t="s">
        <v>629</v>
      </c>
      <c r="G274" s="152" t="s">
        <v>141</v>
      </c>
      <c r="H274" s="153">
        <v>63.6</v>
      </c>
      <c r="I274" s="154"/>
      <c r="J274" s="155">
        <f>ROUND(I274*H274,2)</f>
        <v>0</v>
      </c>
      <c r="K274" s="151" t="s">
        <v>142</v>
      </c>
      <c r="L274" s="28"/>
      <c r="M274" s="156" t="s">
        <v>1</v>
      </c>
      <c r="N274" s="157" t="s">
        <v>39</v>
      </c>
      <c r="O274" s="51"/>
      <c r="P274" s="158">
        <f>O274*H274</f>
        <v>0</v>
      </c>
      <c r="Q274" s="158">
        <v>1.7999999999999999E-2</v>
      </c>
      <c r="R274" s="158">
        <f>Q274*H274</f>
        <v>1.1448</v>
      </c>
      <c r="S274" s="158">
        <v>1.7999999999999999E-2</v>
      </c>
      <c r="T274" s="159">
        <f>S274*H274</f>
        <v>1.1448</v>
      </c>
      <c r="AR274" s="160" t="s">
        <v>202</v>
      </c>
      <c r="AT274" s="160" t="s">
        <v>138</v>
      </c>
      <c r="AU274" s="160" t="s">
        <v>86</v>
      </c>
      <c r="AY274" s="13" t="s">
        <v>135</v>
      </c>
      <c r="BE274" s="161">
        <f>IF(N274="základná",J274,0)</f>
        <v>0</v>
      </c>
      <c r="BF274" s="161">
        <f>IF(N274="znížená",J274,0)</f>
        <v>0</v>
      </c>
      <c r="BG274" s="161">
        <f>IF(N274="zákl. prenesená",J274,0)</f>
        <v>0</v>
      </c>
      <c r="BH274" s="161">
        <f>IF(N274="zníž. prenesená",J274,0)</f>
        <v>0</v>
      </c>
      <c r="BI274" s="161">
        <f>IF(N274="nulová",J274,0)</f>
        <v>0</v>
      </c>
      <c r="BJ274" s="13" t="s">
        <v>86</v>
      </c>
      <c r="BK274" s="161">
        <f>ROUND(I274*H274,2)</f>
        <v>0</v>
      </c>
      <c r="BL274" s="13" t="s">
        <v>202</v>
      </c>
      <c r="BM274" s="160" t="s">
        <v>630</v>
      </c>
    </row>
    <row r="275" spans="2:65" s="1" customFormat="1" ht="24" customHeight="1">
      <c r="B275" s="148"/>
      <c r="C275" s="149" t="s">
        <v>631</v>
      </c>
      <c r="D275" s="149" t="s">
        <v>138</v>
      </c>
      <c r="E275" s="150" t="s">
        <v>632</v>
      </c>
      <c r="F275" s="151" t="s">
        <v>633</v>
      </c>
      <c r="G275" s="152" t="s">
        <v>242</v>
      </c>
      <c r="H275" s="153">
        <v>1.145</v>
      </c>
      <c r="I275" s="154"/>
      <c r="J275" s="155">
        <f>ROUND(I275*H275,2)</f>
        <v>0</v>
      </c>
      <c r="K275" s="151" t="s">
        <v>142</v>
      </c>
      <c r="L275" s="28"/>
      <c r="M275" s="156" t="s">
        <v>1</v>
      </c>
      <c r="N275" s="157" t="s">
        <v>39</v>
      </c>
      <c r="O275" s="51"/>
      <c r="P275" s="158">
        <f>O275*H275</f>
        <v>0</v>
      </c>
      <c r="Q275" s="158">
        <v>0</v>
      </c>
      <c r="R275" s="158">
        <f>Q275*H275</f>
        <v>0</v>
      </c>
      <c r="S275" s="158">
        <v>0</v>
      </c>
      <c r="T275" s="159">
        <f>S275*H275</f>
        <v>0</v>
      </c>
      <c r="AR275" s="160" t="s">
        <v>202</v>
      </c>
      <c r="AT275" s="160" t="s">
        <v>138</v>
      </c>
      <c r="AU275" s="160" t="s">
        <v>86</v>
      </c>
      <c r="AY275" s="13" t="s">
        <v>135</v>
      </c>
      <c r="BE275" s="161">
        <f>IF(N275="základná",J275,0)</f>
        <v>0</v>
      </c>
      <c r="BF275" s="161">
        <f>IF(N275="znížená",J275,0)</f>
        <v>0</v>
      </c>
      <c r="BG275" s="161">
        <f>IF(N275="zákl. prenesená",J275,0)</f>
        <v>0</v>
      </c>
      <c r="BH275" s="161">
        <f>IF(N275="zníž. prenesená",J275,0)</f>
        <v>0</v>
      </c>
      <c r="BI275" s="161">
        <f>IF(N275="nulová",J275,0)</f>
        <v>0</v>
      </c>
      <c r="BJ275" s="13" t="s">
        <v>86</v>
      </c>
      <c r="BK275" s="161">
        <f>ROUND(I275*H275,2)</f>
        <v>0</v>
      </c>
      <c r="BL275" s="13" t="s">
        <v>202</v>
      </c>
      <c r="BM275" s="160" t="s">
        <v>634</v>
      </c>
    </row>
    <row r="276" spans="2:65" s="11" customFormat="1" ht="22.95" customHeight="1">
      <c r="B276" s="135"/>
      <c r="D276" s="136" t="s">
        <v>72</v>
      </c>
      <c r="E276" s="146" t="s">
        <v>635</v>
      </c>
      <c r="F276" s="146" t="s">
        <v>636</v>
      </c>
      <c r="I276" s="138"/>
      <c r="J276" s="147">
        <f>BK276</f>
        <v>0</v>
      </c>
      <c r="L276" s="135"/>
      <c r="M276" s="140"/>
      <c r="N276" s="141"/>
      <c r="O276" s="141"/>
      <c r="P276" s="142">
        <f>SUM(P277:P278)</f>
        <v>0</v>
      </c>
      <c r="Q276" s="141"/>
      <c r="R276" s="142">
        <f>SUM(R277:R278)</f>
        <v>7.2800000000000004E-2</v>
      </c>
      <c r="S276" s="141"/>
      <c r="T276" s="143">
        <f>SUM(T277:T278)</f>
        <v>0</v>
      </c>
      <c r="AR276" s="136" t="s">
        <v>86</v>
      </c>
      <c r="AT276" s="144" t="s">
        <v>72</v>
      </c>
      <c r="AU276" s="144" t="s">
        <v>80</v>
      </c>
      <c r="AY276" s="136" t="s">
        <v>135</v>
      </c>
      <c r="BK276" s="145">
        <f>SUM(BK277:BK278)</f>
        <v>0</v>
      </c>
    </row>
    <row r="277" spans="2:65" s="1" customFormat="1" ht="16.5" customHeight="1">
      <c r="B277" s="148"/>
      <c r="C277" s="149" t="s">
        <v>637</v>
      </c>
      <c r="D277" s="149" t="s">
        <v>138</v>
      </c>
      <c r="E277" s="150" t="s">
        <v>638</v>
      </c>
      <c r="F277" s="151" t="s">
        <v>639</v>
      </c>
      <c r="G277" s="152" t="s">
        <v>214</v>
      </c>
      <c r="H277" s="153">
        <v>10</v>
      </c>
      <c r="I277" s="154"/>
      <c r="J277" s="155">
        <f>ROUND(I277*H277,2)</f>
        <v>0</v>
      </c>
      <c r="K277" s="151" t="s">
        <v>1</v>
      </c>
      <c r="L277" s="28"/>
      <c r="M277" s="156" t="s">
        <v>1</v>
      </c>
      <c r="N277" s="157" t="s">
        <v>39</v>
      </c>
      <c r="O277" s="51"/>
      <c r="P277" s="158">
        <f>O277*H277</f>
        <v>0</v>
      </c>
      <c r="Q277" s="158">
        <v>7.28E-3</v>
      </c>
      <c r="R277" s="158">
        <f>Q277*H277</f>
        <v>7.2800000000000004E-2</v>
      </c>
      <c r="S277" s="158">
        <v>0</v>
      </c>
      <c r="T277" s="159">
        <f>S277*H277</f>
        <v>0</v>
      </c>
      <c r="AR277" s="160" t="s">
        <v>202</v>
      </c>
      <c r="AT277" s="160" t="s">
        <v>138</v>
      </c>
      <c r="AU277" s="160" t="s">
        <v>86</v>
      </c>
      <c r="AY277" s="13" t="s">
        <v>135</v>
      </c>
      <c r="BE277" s="161">
        <f>IF(N277="základná",J277,0)</f>
        <v>0</v>
      </c>
      <c r="BF277" s="161">
        <f>IF(N277="znížená",J277,0)</f>
        <v>0</v>
      </c>
      <c r="BG277" s="161">
        <f>IF(N277="zákl. prenesená",J277,0)</f>
        <v>0</v>
      </c>
      <c r="BH277" s="161">
        <f>IF(N277="zníž. prenesená",J277,0)</f>
        <v>0</v>
      </c>
      <c r="BI277" s="161">
        <f>IF(N277="nulová",J277,0)</f>
        <v>0</v>
      </c>
      <c r="BJ277" s="13" t="s">
        <v>86</v>
      </c>
      <c r="BK277" s="161">
        <f>ROUND(I277*H277,2)</f>
        <v>0</v>
      </c>
      <c r="BL277" s="13" t="s">
        <v>202</v>
      </c>
      <c r="BM277" s="160" t="s">
        <v>640</v>
      </c>
    </row>
    <row r="278" spans="2:65" s="1" customFormat="1" ht="24" customHeight="1">
      <c r="B278" s="148"/>
      <c r="C278" s="149" t="s">
        <v>641</v>
      </c>
      <c r="D278" s="149" t="s">
        <v>138</v>
      </c>
      <c r="E278" s="150" t="s">
        <v>642</v>
      </c>
      <c r="F278" s="151" t="s">
        <v>643</v>
      </c>
      <c r="G278" s="152" t="s">
        <v>242</v>
      </c>
      <c r="H278" s="153">
        <v>7.2999999999999995E-2</v>
      </c>
      <c r="I278" s="154"/>
      <c r="J278" s="155">
        <f>ROUND(I278*H278,2)</f>
        <v>0</v>
      </c>
      <c r="K278" s="151" t="s">
        <v>142</v>
      </c>
      <c r="L278" s="28"/>
      <c r="M278" s="156" t="s">
        <v>1</v>
      </c>
      <c r="N278" s="157" t="s">
        <v>39</v>
      </c>
      <c r="O278" s="51"/>
      <c r="P278" s="158">
        <f>O278*H278</f>
        <v>0</v>
      </c>
      <c r="Q278" s="158">
        <v>0</v>
      </c>
      <c r="R278" s="158">
        <f>Q278*H278</f>
        <v>0</v>
      </c>
      <c r="S278" s="158">
        <v>0</v>
      </c>
      <c r="T278" s="159">
        <f>S278*H278</f>
        <v>0</v>
      </c>
      <c r="AR278" s="160" t="s">
        <v>202</v>
      </c>
      <c r="AT278" s="160" t="s">
        <v>138</v>
      </c>
      <c r="AU278" s="160" t="s">
        <v>86</v>
      </c>
      <c r="AY278" s="13" t="s">
        <v>135</v>
      </c>
      <c r="BE278" s="161">
        <f>IF(N278="základná",J278,0)</f>
        <v>0</v>
      </c>
      <c r="BF278" s="161">
        <f>IF(N278="znížená",J278,0)</f>
        <v>0</v>
      </c>
      <c r="BG278" s="161">
        <f>IF(N278="zákl. prenesená",J278,0)</f>
        <v>0</v>
      </c>
      <c r="BH278" s="161">
        <f>IF(N278="zníž. prenesená",J278,0)</f>
        <v>0</v>
      </c>
      <c r="BI278" s="161">
        <f>IF(N278="nulová",J278,0)</f>
        <v>0</v>
      </c>
      <c r="BJ278" s="13" t="s">
        <v>86</v>
      </c>
      <c r="BK278" s="161">
        <f>ROUND(I278*H278,2)</f>
        <v>0</v>
      </c>
      <c r="BL278" s="13" t="s">
        <v>202</v>
      </c>
      <c r="BM278" s="160" t="s">
        <v>644</v>
      </c>
    </row>
    <row r="279" spans="2:65" s="11" customFormat="1" ht="22.95" customHeight="1">
      <c r="B279" s="135"/>
      <c r="D279" s="136" t="s">
        <v>72</v>
      </c>
      <c r="E279" s="146" t="s">
        <v>645</v>
      </c>
      <c r="F279" s="146" t="s">
        <v>646</v>
      </c>
      <c r="I279" s="138"/>
      <c r="J279" s="147">
        <f>BK279</f>
        <v>0</v>
      </c>
      <c r="L279" s="135"/>
      <c r="M279" s="140"/>
      <c r="N279" s="141"/>
      <c r="O279" s="141"/>
      <c r="P279" s="142">
        <f>SUM(P280:P284)</f>
        <v>0</v>
      </c>
      <c r="Q279" s="141"/>
      <c r="R279" s="142">
        <f>SUM(R280:R284)</f>
        <v>1.5626408999999999</v>
      </c>
      <c r="S279" s="141"/>
      <c r="T279" s="143">
        <f>SUM(T280:T284)</f>
        <v>0</v>
      </c>
      <c r="AR279" s="136" t="s">
        <v>86</v>
      </c>
      <c r="AT279" s="144" t="s">
        <v>72</v>
      </c>
      <c r="AU279" s="144" t="s">
        <v>80</v>
      </c>
      <c r="AY279" s="136" t="s">
        <v>135</v>
      </c>
      <c r="BK279" s="145">
        <f>SUM(BK280:BK284)</f>
        <v>0</v>
      </c>
    </row>
    <row r="280" spans="2:65" s="1" customFormat="1" ht="16.5" customHeight="1">
      <c r="B280" s="148"/>
      <c r="C280" s="149" t="s">
        <v>647</v>
      </c>
      <c r="D280" s="149" t="s">
        <v>138</v>
      </c>
      <c r="E280" s="150" t="s">
        <v>648</v>
      </c>
      <c r="F280" s="151" t="s">
        <v>649</v>
      </c>
      <c r="G280" s="152" t="s">
        <v>209</v>
      </c>
      <c r="H280" s="153">
        <v>32.5</v>
      </c>
      <c r="I280" s="154"/>
      <c r="J280" s="155">
        <f>ROUND(I280*H280,2)</f>
        <v>0</v>
      </c>
      <c r="K280" s="151" t="s">
        <v>142</v>
      </c>
      <c r="L280" s="28"/>
      <c r="M280" s="156" t="s">
        <v>1</v>
      </c>
      <c r="N280" s="157" t="s">
        <v>39</v>
      </c>
      <c r="O280" s="51"/>
      <c r="P280" s="158">
        <f>O280*H280</f>
        <v>0</v>
      </c>
      <c r="Q280" s="158">
        <v>3.4299999999999999E-3</v>
      </c>
      <c r="R280" s="158">
        <f>Q280*H280</f>
        <v>0.11147499999999999</v>
      </c>
      <c r="S280" s="158">
        <v>0</v>
      </c>
      <c r="T280" s="159">
        <f>S280*H280</f>
        <v>0</v>
      </c>
      <c r="AR280" s="160" t="s">
        <v>202</v>
      </c>
      <c r="AT280" s="160" t="s">
        <v>138</v>
      </c>
      <c r="AU280" s="160" t="s">
        <v>86</v>
      </c>
      <c r="AY280" s="13" t="s">
        <v>135</v>
      </c>
      <c r="BE280" s="161">
        <f>IF(N280="základná",J280,0)</f>
        <v>0</v>
      </c>
      <c r="BF280" s="161">
        <f>IF(N280="znížená",J280,0)</f>
        <v>0</v>
      </c>
      <c r="BG280" s="161">
        <f>IF(N280="zákl. prenesená",J280,0)</f>
        <v>0</v>
      </c>
      <c r="BH280" s="161">
        <f>IF(N280="zníž. prenesená",J280,0)</f>
        <v>0</v>
      </c>
      <c r="BI280" s="161">
        <f>IF(N280="nulová",J280,0)</f>
        <v>0</v>
      </c>
      <c r="BJ280" s="13" t="s">
        <v>86</v>
      </c>
      <c r="BK280" s="161">
        <f>ROUND(I280*H280,2)</f>
        <v>0</v>
      </c>
      <c r="BL280" s="13" t="s">
        <v>202</v>
      </c>
      <c r="BM280" s="160" t="s">
        <v>650</v>
      </c>
    </row>
    <row r="281" spans="2:65" s="1" customFormat="1" ht="16.5" customHeight="1">
      <c r="B281" s="148"/>
      <c r="C281" s="162" t="s">
        <v>651</v>
      </c>
      <c r="D281" s="162" t="s">
        <v>157</v>
      </c>
      <c r="E281" s="163" t="s">
        <v>652</v>
      </c>
      <c r="F281" s="164" t="s">
        <v>653</v>
      </c>
      <c r="G281" s="165" t="s">
        <v>214</v>
      </c>
      <c r="H281" s="166">
        <v>33.15</v>
      </c>
      <c r="I281" s="167"/>
      <c r="J281" s="168">
        <f>ROUND(I281*H281,2)</f>
        <v>0</v>
      </c>
      <c r="K281" s="164" t="s">
        <v>142</v>
      </c>
      <c r="L281" s="169"/>
      <c r="M281" s="170" t="s">
        <v>1</v>
      </c>
      <c r="N281" s="171" t="s">
        <v>39</v>
      </c>
      <c r="O281" s="51"/>
      <c r="P281" s="158">
        <f>O281*H281</f>
        <v>0</v>
      </c>
      <c r="Q281" s="158">
        <v>3.5E-4</v>
      </c>
      <c r="R281" s="158">
        <f>Q281*H281</f>
        <v>1.16025E-2</v>
      </c>
      <c r="S281" s="158">
        <v>0</v>
      </c>
      <c r="T281" s="159">
        <f>S281*H281</f>
        <v>0</v>
      </c>
      <c r="AR281" s="160" t="s">
        <v>270</v>
      </c>
      <c r="AT281" s="160" t="s">
        <v>157</v>
      </c>
      <c r="AU281" s="160" t="s">
        <v>86</v>
      </c>
      <c r="AY281" s="13" t="s">
        <v>135</v>
      </c>
      <c r="BE281" s="161">
        <f>IF(N281="základná",J281,0)</f>
        <v>0</v>
      </c>
      <c r="BF281" s="161">
        <f>IF(N281="znížená",J281,0)</f>
        <v>0</v>
      </c>
      <c r="BG281" s="161">
        <f>IF(N281="zákl. prenesená",J281,0)</f>
        <v>0</v>
      </c>
      <c r="BH281" s="161">
        <f>IF(N281="zníž. prenesená",J281,0)</f>
        <v>0</v>
      </c>
      <c r="BI281" s="161">
        <f>IF(N281="nulová",J281,0)</f>
        <v>0</v>
      </c>
      <c r="BJ281" s="13" t="s">
        <v>86</v>
      </c>
      <c r="BK281" s="161">
        <f>ROUND(I281*H281,2)</f>
        <v>0</v>
      </c>
      <c r="BL281" s="13" t="s">
        <v>202</v>
      </c>
      <c r="BM281" s="160" t="s">
        <v>654</v>
      </c>
    </row>
    <row r="282" spans="2:65" s="1" customFormat="1" ht="16.5" customHeight="1">
      <c r="B282" s="148"/>
      <c r="C282" s="149" t="s">
        <v>655</v>
      </c>
      <c r="D282" s="149" t="s">
        <v>138</v>
      </c>
      <c r="E282" s="150" t="s">
        <v>656</v>
      </c>
      <c r="F282" s="151" t="s">
        <v>657</v>
      </c>
      <c r="G282" s="152" t="s">
        <v>141</v>
      </c>
      <c r="H282" s="153">
        <v>93.5</v>
      </c>
      <c r="I282" s="154"/>
      <c r="J282" s="155">
        <f>ROUND(I282*H282,2)</f>
        <v>0</v>
      </c>
      <c r="K282" s="151" t="s">
        <v>142</v>
      </c>
      <c r="L282" s="28"/>
      <c r="M282" s="156" t="s">
        <v>1</v>
      </c>
      <c r="N282" s="157" t="s">
        <v>39</v>
      </c>
      <c r="O282" s="51"/>
      <c r="P282" s="158">
        <f>O282*H282</f>
        <v>0</v>
      </c>
      <c r="Q282" s="158">
        <v>3.8500000000000001E-3</v>
      </c>
      <c r="R282" s="158">
        <f>Q282*H282</f>
        <v>0.35997499999999999</v>
      </c>
      <c r="S282" s="158">
        <v>0</v>
      </c>
      <c r="T282" s="159">
        <f>S282*H282</f>
        <v>0</v>
      </c>
      <c r="AR282" s="160" t="s">
        <v>202</v>
      </c>
      <c r="AT282" s="160" t="s">
        <v>138</v>
      </c>
      <c r="AU282" s="160" t="s">
        <v>86</v>
      </c>
      <c r="AY282" s="13" t="s">
        <v>135</v>
      </c>
      <c r="BE282" s="161">
        <f>IF(N282="základná",J282,0)</f>
        <v>0</v>
      </c>
      <c r="BF282" s="161">
        <f>IF(N282="znížená",J282,0)</f>
        <v>0</v>
      </c>
      <c r="BG282" s="161">
        <f>IF(N282="zákl. prenesená",J282,0)</f>
        <v>0</v>
      </c>
      <c r="BH282" s="161">
        <f>IF(N282="zníž. prenesená",J282,0)</f>
        <v>0</v>
      </c>
      <c r="BI282" s="161">
        <f>IF(N282="nulová",J282,0)</f>
        <v>0</v>
      </c>
      <c r="BJ282" s="13" t="s">
        <v>86</v>
      </c>
      <c r="BK282" s="161">
        <f>ROUND(I282*H282,2)</f>
        <v>0</v>
      </c>
      <c r="BL282" s="13" t="s">
        <v>202</v>
      </c>
      <c r="BM282" s="160" t="s">
        <v>658</v>
      </c>
    </row>
    <row r="283" spans="2:65" s="1" customFormat="1" ht="16.5" customHeight="1">
      <c r="B283" s="148"/>
      <c r="C283" s="162" t="s">
        <v>659</v>
      </c>
      <c r="D283" s="162" t="s">
        <v>157</v>
      </c>
      <c r="E283" s="163" t="s">
        <v>660</v>
      </c>
      <c r="F283" s="164" t="s">
        <v>661</v>
      </c>
      <c r="G283" s="165" t="s">
        <v>141</v>
      </c>
      <c r="H283" s="166">
        <v>95.37</v>
      </c>
      <c r="I283" s="167"/>
      <c r="J283" s="168">
        <f>ROUND(I283*H283,2)</f>
        <v>0</v>
      </c>
      <c r="K283" s="164" t="s">
        <v>142</v>
      </c>
      <c r="L283" s="169"/>
      <c r="M283" s="170" t="s">
        <v>1</v>
      </c>
      <c r="N283" s="171" t="s">
        <v>39</v>
      </c>
      <c r="O283" s="51"/>
      <c r="P283" s="158">
        <f>O283*H283</f>
        <v>0</v>
      </c>
      <c r="Q283" s="158">
        <v>1.132E-2</v>
      </c>
      <c r="R283" s="158">
        <f>Q283*H283</f>
        <v>1.0795884</v>
      </c>
      <c r="S283" s="158">
        <v>0</v>
      </c>
      <c r="T283" s="159">
        <f>S283*H283</f>
        <v>0</v>
      </c>
      <c r="AR283" s="160" t="s">
        <v>270</v>
      </c>
      <c r="AT283" s="160" t="s">
        <v>157</v>
      </c>
      <c r="AU283" s="160" t="s">
        <v>86</v>
      </c>
      <c r="AY283" s="13" t="s">
        <v>135</v>
      </c>
      <c r="BE283" s="161">
        <f>IF(N283="základná",J283,0)</f>
        <v>0</v>
      </c>
      <c r="BF283" s="161">
        <f>IF(N283="znížená",J283,0)</f>
        <v>0</v>
      </c>
      <c r="BG283" s="161">
        <f>IF(N283="zákl. prenesená",J283,0)</f>
        <v>0</v>
      </c>
      <c r="BH283" s="161">
        <f>IF(N283="zníž. prenesená",J283,0)</f>
        <v>0</v>
      </c>
      <c r="BI283" s="161">
        <f>IF(N283="nulová",J283,0)</f>
        <v>0</v>
      </c>
      <c r="BJ283" s="13" t="s">
        <v>86</v>
      </c>
      <c r="BK283" s="161">
        <f>ROUND(I283*H283,2)</f>
        <v>0</v>
      </c>
      <c r="BL283" s="13" t="s">
        <v>202</v>
      </c>
      <c r="BM283" s="160" t="s">
        <v>662</v>
      </c>
    </row>
    <row r="284" spans="2:65" s="1" customFormat="1" ht="24" customHeight="1">
      <c r="B284" s="148"/>
      <c r="C284" s="149" t="s">
        <v>663</v>
      </c>
      <c r="D284" s="149" t="s">
        <v>138</v>
      </c>
      <c r="E284" s="150" t="s">
        <v>664</v>
      </c>
      <c r="F284" s="151" t="s">
        <v>665</v>
      </c>
      <c r="G284" s="152" t="s">
        <v>242</v>
      </c>
      <c r="H284" s="153">
        <v>1.5629999999999999</v>
      </c>
      <c r="I284" s="154"/>
      <c r="J284" s="155">
        <f>ROUND(I284*H284,2)</f>
        <v>0</v>
      </c>
      <c r="K284" s="151" t="s">
        <v>142</v>
      </c>
      <c r="L284" s="28"/>
      <c r="M284" s="156" t="s">
        <v>1</v>
      </c>
      <c r="N284" s="157" t="s">
        <v>39</v>
      </c>
      <c r="O284" s="51"/>
      <c r="P284" s="158">
        <f>O284*H284</f>
        <v>0</v>
      </c>
      <c r="Q284" s="158">
        <v>0</v>
      </c>
      <c r="R284" s="158">
        <f>Q284*H284</f>
        <v>0</v>
      </c>
      <c r="S284" s="158">
        <v>0</v>
      </c>
      <c r="T284" s="159">
        <f>S284*H284</f>
        <v>0</v>
      </c>
      <c r="AR284" s="160" t="s">
        <v>202</v>
      </c>
      <c r="AT284" s="160" t="s">
        <v>138</v>
      </c>
      <c r="AU284" s="160" t="s">
        <v>86</v>
      </c>
      <c r="AY284" s="13" t="s">
        <v>135</v>
      </c>
      <c r="BE284" s="161">
        <f>IF(N284="základná",J284,0)</f>
        <v>0</v>
      </c>
      <c r="BF284" s="161">
        <f>IF(N284="znížená",J284,0)</f>
        <v>0</v>
      </c>
      <c r="BG284" s="161">
        <f>IF(N284="zákl. prenesená",J284,0)</f>
        <v>0</v>
      </c>
      <c r="BH284" s="161">
        <f>IF(N284="zníž. prenesená",J284,0)</f>
        <v>0</v>
      </c>
      <c r="BI284" s="161">
        <f>IF(N284="nulová",J284,0)</f>
        <v>0</v>
      </c>
      <c r="BJ284" s="13" t="s">
        <v>86</v>
      </c>
      <c r="BK284" s="161">
        <f>ROUND(I284*H284,2)</f>
        <v>0</v>
      </c>
      <c r="BL284" s="13" t="s">
        <v>202</v>
      </c>
      <c r="BM284" s="160" t="s">
        <v>666</v>
      </c>
    </row>
    <row r="285" spans="2:65" s="11" customFormat="1" ht="22.95" customHeight="1">
      <c r="B285" s="135"/>
      <c r="D285" s="136" t="s">
        <v>72</v>
      </c>
      <c r="E285" s="146" t="s">
        <v>667</v>
      </c>
      <c r="F285" s="146" t="s">
        <v>668</v>
      </c>
      <c r="I285" s="138"/>
      <c r="J285" s="147">
        <f>BK285</f>
        <v>0</v>
      </c>
      <c r="L285" s="135"/>
      <c r="M285" s="140"/>
      <c r="N285" s="141"/>
      <c r="O285" s="141"/>
      <c r="P285" s="142">
        <f>SUM(P286:P290)</f>
        <v>0</v>
      </c>
      <c r="Q285" s="141"/>
      <c r="R285" s="142">
        <f>SUM(R286:R290)</f>
        <v>0.1754338</v>
      </c>
      <c r="S285" s="141"/>
      <c r="T285" s="143">
        <f>SUM(T286:T290)</f>
        <v>0</v>
      </c>
      <c r="AR285" s="136" t="s">
        <v>86</v>
      </c>
      <c r="AT285" s="144" t="s">
        <v>72</v>
      </c>
      <c r="AU285" s="144" t="s">
        <v>80</v>
      </c>
      <c r="AY285" s="136" t="s">
        <v>135</v>
      </c>
      <c r="BK285" s="145">
        <f>SUM(BK286:BK290)</f>
        <v>0</v>
      </c>
    </row>
    <row r="286" spans="2:65" s="1" customFormat="1" ht="16.5" customHeight="1">
      <c r="B286" s="148"/>
      <c r="C286" s="149" t="s">
        <v>669</v>
      </c>
      <c r="D286" s="149" t="s">
        <v>138</v>
      </c>
      <c r="E286" s="150" t="s">
        <v>670</v>
      </c>
      <c r="F286" s="151" t="s">
        <v>671</v>
      </c>
      <c r="G286" s="152" t="s">
        <v>209</v>
      </c>
      <c r="H286" s="153">
        <v>335</v>
      </c>
      <c r="I286" s="154"/>
      <c r="J286" s="155">
        <f>ROUND(I286*H286,2)</f>
        <v>0</v>
      </c>
      <c r="K286" s="151" t="s">
        <v>142</v>
      </c>
      <c r="L286" s="28"/>
      <c r="M286" s="156" t="s">
        <v>1</v>
      </c>
      <c r="N286" s="157" t="s">
        <v>39</v>
      </c>
      <c r="O286" s="51"/>
      <c r="P286" s="158">
        <f>O286*H286</f>
        <v>0</v>
      </c>
      <c r="Q286" s="158">
        <v>1.0000000000000001E-5</v>
      </c>
      <c r="R286" s="158">
        <f>Q286*H286</f>
        <v>3.3500000000000001E-3</v>
      </c>
      <c r="S286" s="158">
        <v>0</v>
      </c>
      <c r="T286" s="159">
        <f>S286*H286</f>
        <v>0</v>
      </c>
      <c r="AR286" s="160" t="s">
        <v>202</v>
      </c>
      <c r="AT286" s="160" t="s">
        <v>138</v>
      </c>
      <c r="AU286" s="160" t="s">
        <v>86</v>
      </c>
      <c r="AY286" s="13" t="s">
        <v>135</v>
      </c>
      <c r="BE286" s="161">
        <f>IF(N286="základná",J286,0)</f>
        <v>0</v>
      </c>
      <c r="BF286" s="161">
        <f>IF(N286="znížená",J286,0)</f>
        <v>0</v>
      </c>
      <c r="BG286" s="161">
        <f>IF(N286="zákl. prenesená",J286,0)</f>
        <v>0</v>
      </c>
      <c r="BH286" s="161">
        <f>IF(N286="zníž. prenesená",J286,0)</f>
        <v>0</v>
      </c>
      <c r="BI286" s="161">
        <f>IF(N286="nulová",J286,0)</f>
        <v>0</v>
      </c>
      <c r="BJ286" s="13" t="s">
        <v>86</v>
      </c>
      <c r="BK286" s="161">
        <f>ROUND(I286*H286,2)</f>
        <v>0</v>
      </c>
      <c r="BL286" s="13" t="s">
        <v>202</v>
      </c>
      <c r="BM286" s="160" t="s">
        <v>672</v>
      </c>
    </row>
    <row r="287" spans="2:65" s="1" customFormat="1" ht="16.5" customHeight="1">
      <c r="B287" s="148"/>
      <c r="C287" s="162" t="s">
        <v>673</v>
      </c>
      <c r="D287" s="162" t="s">
        <v>157</v>
      </c>
      <c r="E287" s="163" t="s">
        <v>674</v>
      </c>
      <c r="F287" s="164" t="s">
        <v>675</v>
      </c>
      <c r="G287" s="165" t="s">
        <v>209</v>
      </c>
      <c r="H287" s="166">
        <v>338.35</v>
      </c>
      <c r="I287" s="167"/>
      <c r="J287" s="168">
        <f>ROUND(I287*H287,2)</f>
        <v>0</v>
      </c>
      <c r="K287" s="164" t="s">
        <v>142</v>
      </c>
      <c r="L287" s="169"/>
      <c r="M287" s="170" t="s">
        <v>1</v>
      </c>
      <c r="N287" s="171" t="s">
        <v>39</v>
      </c>
      <c r="O287" s="51"/>
      <c r="P287" s="158">
        <f>O287*H287</f>
        <v>0</v>
      </c>
      <c r="Q287" s="158">
        <v>5.0000000000000001E-4</v>
      </c>
      <c r="R287" s="158">
        <f>Q287*H287</f>
        <v>0.16917500000000002</v>
      </c>
      <c r="S287" s="158">
        <v>0</v>
      </c>
      <c r="T287" s="159">
        <f>S287*H287</f>
        <v>0</v>
      </c>
      <c r="AR287" s="160" t="s">
        <v>270</v>
      </c>
      <c r="AT287" s="160" t="s">
        <v>157</v>
      </c>
      <c r="AU287" s="160" t="s">
        <v>86</v>
      </c>
      <c r="AY287" s="13" t="s">
        <v>135</v>
      </c>
      <c r="BE287" s="161">
        <f>IF(N287="základná",J287,0)</f>
        <v>0</v>
      </c>
      <c r="BF287" s="161">
        <f>IF(N287="znížená",J287,0)</f>
        <v>0</v>
      </c>
      <c r="BG287" s="161">
        <f>IF(N287="zákl. prenesená",J287,0)</f>
        <v>0</v>
      </c>
      <c r="BH287" s="161">
        <f>IF(N287="zníž. prenesená",J287,0)</f>
        <v>0</v>
      </c>
      <c r="BI287" s="161">
        <f>IF(N287="nulová",J287,0)</f>
        <v>0</v>
      </c>
      <c r="BJ287" s="13" t="s">
        <v>86</v>
      </c>
      <c r="BK287" s="161">
        <f>ROUND(I287*H287,2)</f>
        <v>0</v>
      </c>
      <c r="BL287" s="13" t="s">
        <v>202</v>
      </c>
      <c r="BM287" s="160" t="s">
        <v>676</v>
      </c>
    </row>
    <row r="288" spans="2:65" s="1" customFormat="1" ht="16.5" customHeight="1">
      <c r="B288" s="148"/>
      <c r="C288" s="149" t="s">
        <v>677</v>
      </c>
      <c r="D288" s="149" t="s">
        <v>138</v>
      </c>
      <c r="E288" s="150" t="s">
        <v>678</v>
      </c>
      <c r="F288" s="151" t="s">
        <v>679</v>
      </c>
      <c r="G288" s="152" t="s">
        <v>209</v>
      </c>
      <c r="H288" s="153">
        <v>9</v>
      </c>
      <c r="I288" s="154"/>
      <c r="J288" s="155">
        <f>ROUND(I288*H288,2)</f>
        <v>0</v>
      </c>
      <c r="K288" s="151" t="s">
        <v>142</v>
      </c>
      <c r="L288" s="28"/>
      <c r="M288" s="156" t="s">
        <v>1</v>
      </c>
      <c r="N288" s="157" t="s">
        <v>39</v>
      </c>
      <c r="O288" s="51"/>
      <c r="P288" s="158">
        <f>O288*H288</f>
        <v>0</v>
      </c>
      <c r="Q288" s="158">
        <v>0</v>
      </c>
      <c r="R288" s="158">
        <f>Q288*H288</f>
        <v>0</v>
      </c>
      <c r="S288" s="158">
        <v>0</v>
      </c>
      <c r="T288" s="159">
        <f>S288*H288</f>
        <v>0</v>
      </c>
      <c r="AR288" s="160" t="s">
        <v>202</v>
      </c>
      <c r="AT288" s="160" t="s">
        <v>138</v>
      </c>
      <c r="AU288" s="160" t="s">
        <v>86</v>
      </c>
      <c r="AY288" s="13" t="s">
        <v>135</v>
      </c>
      <c r="BE288" s="161">
        <f>IF(N288="základná",J288,0)</f>
        <v>0</v>
      </c>
      <c r="BF288" s="161">
        <f>IF(N288="znížená",J288,0)</f>
        <v>0</v>
      </c>
      <c r="BG288" s="161">
        <f>IF(N288="zákl. prenesená",J288,0)</f>
        <v>0</v>
      </c>
      <c r="BH288" s="161">
        <f>IF(N288="zníž. prenesená",J288,0)</f>
        <v>0</v>
      </c>
      <c r="BI288" s="161">
        <f>IF(N288="nulová",J288,0)</f>
        <v>0</v>
      </c>
      <c r="BJ288" s="13" t="s">
        <v>86</v>
      </c>
      <c r="BK288" s="161">
        <f>ROUND(I288*H288,2)</f>
        <v>0</v>
      </c>
      <c r="BL288" s="13" t="s">
        <v>202</v>
      </c>
      <c r="BM288" s="160" t="s">
        <v>680</v>
      </c>
    </row>
    <row r="289" spans="2:65" s="1" customFormat="1" ht="16.5" customHeight="1">
      <c r="B289" s="148"/>
      <c r="C289" s="162" t="s">
        <v>681</v>
      </c>
      <c r="D289" s="162" t="s">
        <v>157</v>
      </c>
      <c r="E289" s="163" t="s">
        <v>682</v>
      </c>
      <c r="F289" s="164" t="s">
        <v>683</v>
      </c>
      <c r="G289" s="165" t="s">
        <v>209</v>
      </c>
      <c r="H289" s="166">
        <v>9.09</v>
      </c>
      <c r="I289" s="167"/>
      <c r="J289" s="168">
        <f>ROUND(I289*H289,2)</f>
        <v>0</v>
      </c>
      <c r="K289" s="164" t="s">
        <v>142</v>
      </c>
      <c r="L289" s="169"/>
      <c r="M289" s="170" t="s">
        <v>1</v>
      </c>
      <c r="N289" s="171" t="s">
        <v>39</v>
      </c>
      <c r="O289" s="51"/>
      <c r="P289" s="158">
        <f>O289*H289</f>
        <v>0</v>
      </c>
      <c r="Q289" s="158">
        <v>3.2000000000000003E-4</v>
      </c>
      <c r="R289" s="158">
        <f>Q289*H289</f>
        <v>2.9088E-3</v>
      </c>
      <c r="S289" s="158">
        <v>0</v>
      </c>
      <c r="T289" s="159">
        <f>S289*H289</f>
        <v>0</v>
      </c>
      <c r="AR289" s="160" t="s">
        <v>270</v>
      </c>
      <c r="AT289" s="160" t="s">
        <v>157</v>
      </c>
      <c r="AU289" s="160" t="s">
        <v>86</v>
      </c>
      <c r="AY289" s="13" t="s">
        <v>135</v>
      </c>
      <c r="BE289" s="161">
        <f>IF(N289="základná",J289,0)</f>
        <v>0</v>
      </c>
      <c r="BF289" s="161">
        <f>IF(N289="znížená",J289,0)</f>
        <v>0</v>
      </c>
      <c r="BG289" s="161">
        <f>IF(N289="zákl. prenesená",J289,0)</f>
        <v>0</v>
      </c>
      <c r="BH289" s="161">
        <f>IF(N289="zníž. prenesená",J289,0)</f>
        <v>0</v>
      </c>
      <c r="BI289" s="161">
        <f>IF(N289="nulová",J289,0)</f>
        <v>0</v>
      </c>
      <c r="BJ289" s="13" t="s">
        <v>86</v>
      </c>
      <c r="BK289" s="161">
        <f>ROUND(I289*H289,2)</f>
        <v>0</v>
      </c>
      <c r="BL289" s="13" t="s">
        <v>202</v>
      </c>
      <c r="BM289" s="160" t="s">
        <v>684</v>
      </c>
    </row>
    <row r="290" spans="2:65" s="1" customFormat="1" ht="24" customHeight="1">
      <c r="B290" s="148"/>
      <c r="C290" s="149" t="s">
        <v>685</v>
      </c>
      <c r="D290" s="149" t="s">
        <v>138</v>
      </c>
      <c r="E290" s="150" t="s">
        <v>686</v>
      </c>
      <c r="F290" s="151" t="s">
        <v>687</v>
      </c>
      <c r="G290" s="152" t="s">
        <v>242</v>
      </c>
      <c r="H290" s="153">
        <v>0.17499999999999999</v>
      </c>
      <c r="I290" s="154"/>
      <c r="J290" s="155">
        <f>ROUND(I290*H290,2)</f>
        <v>0</v>
      </c>
      <c r="K290" s="151" t="s">
        <v>142</v>
      </c>
      <c r="L290" s="28"/>
      <c r="M290" s="156" t="s">
        <v>1</v>
      </c>
      <c r="N290" s="157" t="s">
        <v>39</v>
      </c>
      <c r="O290" s="51"/>
      <c r="P290" s="158">
        <f>O290*H290</f>
        <v>0</v>
      </c>
      <c r="Q290" s="158">
        <v>0</v>
      </c>
      <c r="R290" s="158">
        <f>Q290*H290</f>
        <v>0</v>
      </c>
      <c r="S290" s="158">
        <v>0</v>
      </c>
      <c r="T290" s="159">
        <f>S290*H290</f>
        <v>0</v>
      </c>
      <c r="AR290" s="160" t="s">
        <v>202</v>
      </c>
      <c r="AT290" s="160" t="s">
        <v>138</v>
      </c>
      <c r="AU290" s="160" t="s">
        <v>86</v>
      </c>
      <c r="AY290" s="13" t="s">
        <v>135</v>
      </c>
      <c r="BE290" s="161">
        <f>IF(N290="základná",J290,0)</f>
        <v>0</v>
      </c>
      <c r="BF290" s="161">
        <f>IF(N290="znížená",J290,0)</f>
        <v>0</v>
      </c>
      <c r="BG290" s="161">
        <f>IF(N290="zákl. prenesená",J290,0)</f>
        <v>0</v>
      </c>
      <c r="BH290" s="161">
        <f>IF(N290="zníž. prenesená",J290,0)</f>
        <v>0</v>
      </c>
      <c r="BI290" s="161">
        <f>IF(N290="nulová",J290,0)</f>
        <v>0</v>
      </c>
      <c r="BJ290" s="13" t="s">
        <v>86</v>
      </c>
      <c r="BK290" s="161">
        <f>ROUND(I290*H290,2)</f>
        <v>0</v>
      </c>
      <c r="BL290" s="13" t="s">
        <v>202</v>
      </c>
      <c r="BM290" s="160" t="s">
        <v>688</v>
      </c>
    </row>
    <row r="291" spans="2:65" s="11" customFormat="1" ht="22.95" customHeight="1">
      <c r="B291" s="135"/>
      <c r="D291" s="136" t="s">
        <v>72</v>
      </c>
      <c r="E291" s="146" t="s">
        <v>689</v>
      </c>
      <c r="F291" s="146" t="s">
        <v>690</v>
      </c>
      <c r="I291" s="138"/>
      <c r="J291" s="147">
        <f>BK291</f>
        <v>0</v>
      </c>
      <c r="L291" s="135"/>
      <c r="M291" s="140"/>
      <c r="N291" s="141"/>
      <c r="O291" s="141"/>
      <c r="P291" s="142">
        <f>SUM(P292:P294)</f>
        <v>0</v>
      </c>
      <c r="Q291" s="141"/>
      <c r="R291" s="142">
        <f>SUM(R292:R294)</f>
        <v>3.4256910000000005</v>
      </c>
      <c r="S291" s="141"/>
      <c r="T291" s="143">
        <f>SUM(T292:T294)</f>
        <v>0</v>
      </c>
      <c r="AR291" s="136" t="s">
        <v>86</v>
      </c>
      <c r="AT291" s="144" t="s">
        <v>72</v>
      </c>
      <c r="AU291" s="144" t="s">
        <v>80</v>
      </c>
      <c r="AY291" s="136" t="s">
        <v>135</v>
      </c>
      <c r="BK291" s="145">
        <f>SUM(BK292:BK294)</f>
        <v>0</v>
      </c>
    </row>
    <row r="292" spans="2:65" s="1" customFormat="1" ht="24" customHeight="1">
      <c r="B292" s="148"/>
      <c r="C292" s="149" t="s">
        <v>691</v>
      </c>
      <c r="D292" s="149" t="s">
        <v>138</v>
      </c>
      <c r="E292" s="150" t="s">
        <v>692</v>
      </c>
      <c r="F292" s="151" t="s">
        <v>693</v>
      </c>
      <c r="G292" s="152" t="s">
        <v>141</v>
      </c>
      <c r="H292" s="153">
        <v>138.30000000000001</v>
      </c>
      <c r="I292" s="154"/>
      <c r="J292" s="155">
        <f>ROUND(I292*H292,2)</f>
        <v>0</v>
      </c>
      <c r="K292" s="151" t="s">
        <v>142</v>
      </c>
      <c r="L292" s="28"/>
      <c r="M292" s="156" t="s">
        <v>1</v>
      </c>
      <c r="N292" s="157" t="s">
        <v>39</v>
      </c>
      <c r="O292" s="51"/>
      <c r="P292" s="158">
        <f>O292*H292</f>
        <v>0</v>
      </c>
      <c r="Q292" s="158">
        <v>3.3500000000000001E-3</v>
      </c>
      <c r="R292" s="158">
        <f>Q292*H292</f>
        <v>0.46330500000000008</v>
      </c>
      <c r="S292" s="158">
        <v>0</v>
      </c>
      <c r="T292" s="159">
        <f>S292*H292</f>
        <v>0</v>
      </c>
      <c r="AR292" s="160" t="s">
        <v>202</v>
      </c>
      <c r="AT292" s="160" t="s">
        <v>138</v>
      </c>
      <c r="AU292" s="160" t="s">
        <v>86</v>
      </c>
      <c r="AY292" s="13" t="s">
        <v>135</v>
      </c>
      <c r="BE292" s="161">
        <f>IF(N292="základná",J292,0)</f>
        <v>0</v>
      </c>
      <c r="BF292" s="161">
        <f>IF(N292="znížená",J292,0)</f>
        <v>0</v>
      </c>
      <c r="BG292" s="161">
        <f>IF(N292="zákl. prenesená",J292,0)</f>
        <v>0</v>
      </c>
      <c r="BH292" s="161">
        <f>IF(N292="zníž. prenesená",J292,0)</f>
        <v>0</v>
      </c>
      <c r="BI292" s="161">
        <f>IF(N292="nulová",J292,0)</f>
        <v>0</v>
      </c>
      <c r="BJ292" s="13" t="s">
        <v>86</v>
      </c>
      <c r="BK292" s="161">
        <f>ROUND(I292*H292,2)</f>
        <v>0</v>
      </c>
      <c r="BL292" s="13" t="s">
        <v>202</v>
      </c>
      <c r="BM292" s="160" t="s">
        <v>694</v>
      </c>
    </row>
    <row r="293" spans="2:65" s="1" customFormat="1" ht="16.5" customHeight="1">
      <c r="B293" s="148"/>
      <c r="C293" s="162" t="s">
        <v>695</v>
      </c>
      <c r="D293" s="162" t="s">
        <v>157</v>
      </c>
      <c r="E293" s="163" t="s">
        <v>696</v>
      </c>
      <c r="F293" s="164" t="s">
        <v>697</v>
      </c>
      <c r="G293" s="165" t="s">
        <v>141</v>
      </c>
      <c r="H293" s="166">
        <v>141.066</v>
      </c>
      <c r="I293" s="167"/>
      <c r="J293" s="168">
        <f>ROUND(I293*H293,2)</f>
        <v>0</v>
      </c>
      <c r="K293" s="164" t="s">
        <v>142</v>
      </c>
      <c r="L293" s="169"/>
      <c r="M293" s="170" t="s">
        <v>1</v>
      </c>
      <c r="N293" s="171" t="s">
        <v>39</v>
      </c>
      <c r="O293" s="51"/>
      <c r="P293" s="158">
        <f>O293*H293</f>
        <v>0</v>
      </c>
      <c r="Q293" s="158">
        <v>2.1000000000000001E-2</v>
      </c>
      <c r="R293" s="158">
        <f>Q293*H293</f>
        <v>2.9623860000000004</v>
      </c>
      <c r="S293" s="158">
        <v>0</v>
      </c>
      <c r="T293" s="159">
        <f>S293*H293</f>
        <v>0</v>
      </c>
      <c r="AR293" s="160" t="s">
        <v>270</v>
      </c>
      <c r="AT293" s="160" t="s">
        <v>157</v>
      </c>
      <c r="AU293" s="160" t="s">
        <v>86</v>
      </c>
      <c r="AY293" s="13" t="s">
        <v>135</v>
      </c>
      <c r="BE293" s="161">
        <f>IF(N293="základná",J293,0)</f>
        <v>0</v>
      </c>
      <c r="BF293" s="161">
        <f>IF(N293="znížená",J293,0)</f>
        <v>0</v>
      </c>
      <c r="BG293" s="161">
        <f>IF(N293="zákl. prenesená",J293,0)</f>
        <v>0</v>
      </c>
      <c r="BH293" s="161">
        <f>IF(N293="zníž. prenesená",J293,0)</f>
        <v>0</v>
      </c>
      <c r="BI293" s="161">
        <f>IF(N293="nulová",J293,0)</f>
        <v>0</v>
      </c>
      <c r="BJ293" s="13" t="s">
        <v>86</v>
      </c>
      <c r="BK293" s="161">
        <f>ROUND(I293*H293,2)</f>
        <v>0</v>
      </c>
      <c r="BL293" s="13" t="s">
        <v>202</v>
      </c>
      <c r="BM293" s="160" t="s">
        <v>698</v>
      </c>
    </row>
    <row r="294" spans="2:65" s="1" customFormat="1" ht="24" customHeight="1">
      <c r="B294" s="148"/>
      <c r="C294" s="149" t="s">
        <v>699</v>
      </c>
      <c r="D294" s="149" t="s">
        <v>138</v>
      </c>
      <c r="E294" s="150" t="s">
        <v>700</v>
      </c>
      <c r="F294" s="151" t="s">
        <v>701</v>
      </c>
      <c r="G294" s="152" t="s">
        <v>242</v>
      </c>
      <c r="H294" s="153">
        <v>3.4260000000000002</v>
      </c>
      <c r="I294" s="154"/>
      <c r="J294" s="155">
        <f>ROUND(I294*H294,2)</f>
        <v>0</v>
      </c>
      <c r="K294" s="151" t="s">
        <v>142</v>
      </c>
      <c r="L294" s="28"/>
      <c r="M294" s="156" t="s">
        <v>1</v>
      </c>
      <c r="N294" s="157" t="s">
        <v>39</v>
      </c>
      <c r="O294" s="51"/>
      <c r="P294" s="158">
        <f>O294*H294</f>
        <v>0</v>
      </c>
      <c r="Q294" s="158">
        <v>0</v>
      </c>
      <c r="R294" s="158">
        <f>Q294*H294</f>
        <v>0</v>
      </c>
      <c r="S294" s="158">
        <v>0</v>
      </c>
      <c r="T294" s="159">
        <f>S294*H294</f>
        <v>0</v>
      </c>
      <c r="AR294" s="160" t="s">
        <v>202</v>
      </c>
      <c r="AT294" s="160" t="s">
        <v>138</v>
      </c>
      <c r="AU294" s="160" t="s">
        <v>86</v>
      </c>
      <c r="AY294" s="13" t="s">
        <v>135</v>
      </c>
      <c r="BE294" s="161">
        <f>IF(N294="základná",J294,0)</f>
        <v>0</v>
      </c>
      <c r="BF294" s="161">
        <f>IF(N294="znížená",J294,0)</f>
        <v>0</v>
      </c>
      <c r="BG294" s="161">
        <f>IF(N294="zákl. prenesená",J294,0)</f>
        <v>0</v>
      </c>
      <c r="BH294" s="161">
        <f>IF(N294="zníž. prenesená",J294,0)</f>
        <v>0</v>
      </c>
      <c r="BI294" s="161">
        <f>IF(N294="nulová",J294,0)</f>
        <v>0</v>
      </c>
      <c r="BJ294" s="13" t="s">
        <v>86</v>
      </c>
      <c r="BK294" s="161">
        <f>ROUND(I294*H294,2)</f>
        <v>0</v>
      </c>
      <c r="BL294" s="13" t="s">
        <v>202</v>
      </c>
      <c r="BM294" s="160" t="s">
        <v>702</v>
      </c>
    </row>
    <row r="295" spans="2:65" s="11" customFormat="1" ht="22.95" customHeight="1">
      <c r="B295" s="135"/>
      <c r="D295" s="136" t="s">
        <v>72</v>
      </c>
      <c r="E295" s="146" t="s">
        <v>703</v>
      </c>
      <c r="F295" s="146" t="s">
        <v>704</v>
      </c>
      <c r="I295" s="138"/>
      <c r="J295" s="147">
        <f>BK295</f>
        <v>0</v>
      </c>
      <c r="L295" s="135"/>
      <c r="M295" s="140"/>
      <c r="N295" s="141"/>
      <c r="O295" s="141"/>
      <c r="P295" s="142">
        <f>SUM(P296:P299)</f>
        <v>0</v>
      </c>
      <c r="Q295" s="141"/>
      <c r="R295" s="142">
        <f>SUM(R296:R299)</f>
        <v>0.71354139999999999</v>
      </c>
      <c r="S295" s="141"/>
      <c r="T295" s="143">
        <f>SUM(T296:T299)</f>
        <v>0</v>
      </c>
      <c r="AR295" s="136" t="s">
        <v>86</v>
      </c>
      <c r="AT295" s="144" t="s">
        <v>72</v>
      </c>
      <c r="AU295" s="144" t="s">
        <v>80</v>
      </c>
      <c r="AY295" s="136" t="s">
        <v>135</v>
      </c>
      <c r="BK295" s="145">
        <f>SUM(BK296:BK299)</f>
        <v>0</v>
      </c>
    </row>
    <row r="296" spans="2:65" s="1" customFormat="1" ht="24" customHeight="1">
      <c r="B296" s="148"/>
      <c r="C296" s="149" t="s">
        <v>705</v>
      </c>
      <c r="D296" s="149" t="s">
        <v>138</v>
      </c>
      <c r="E296" s="150" t="s">
        <v>706</v>
      </c>
      <c r="F296" s="151" t="s">
        <v>707</v>
      </c>
      <c r="G296" s="152" t="s">
        <v>141</v>
      </c>
      <c r="H296" s="153">
        <v>1696.3</v>
      </c>
      <c r="I296" s="154"/>
      <c r="J296" s="155">
        <f>ROUND(I296*H296,2)</f>
        <v>0</v>
      </c>
      <c r="K296" s="151" t="s">
        <v>142</v>
      </c>
      <c r="L296" s="28"/>
      <c r="M296" s="156" t="s">
        <v>1</v>
      </c>
      <c r="N296" s="157" t="s">
        <v>39</v>
      </c>
      <c r="O296" s="51"/>
      <c r="P296" s="158">
        <f>O296*H296</f>
        <v>0</v>
      </c>
      <c r="Q296" s="158">
        <v>0</v>
      </c>
      <c r="R296" s="158">
        <f>Q296*H296</f>
        <v>0</v>
      </c>
      <c r="S296" s="158">
        <v>0</v>
      </c>
      <c r="T296" s="159">
        <f>S296*H296</f>
        <v>0</v>
      </c>
      <c r="AR296" s="160" t="s">
        <v>202</v>
      </c>
      <c r="AT296" s="160" t="s">
        <v>138</v>
      </c>
      <c r="AU296" s="160" t="s">
        <v>86</v>
      </c>
      <c r="AY296" s="13" t="s">
        <v>135</v>
      </c>
      <c r="BE296" s="161">
        <f>IF(N296="základná",J296,0)</f>
        <v>0</v>
      </c>
      <c r="BF296" s="161">
        <f>IF(N296="znížená",J296,0)</f>
        <v>0</v>
      </c>
      <c r="BG296" s="161">
        <f>IF(N296="zákl. prenesená",J296,0)</f>
        <v>0</v>
      </c>
      <c r="BH296" s="161">
        <f>IF(N296="zníž. prenesená",J296,0)</f>
        <v>0</v>
      </c>
      <c r="BI296" s="161">
        <f>IF(N296="nulová",J296,0)</f>
        <v>0</v>
      </c>
      <c r="BJ296" s="13" t="s">
        <v>86</v>
      </c>
      <c r="BK296" s="161">
        <f>ROUND(I296*H296,2)</f>
        <v>0</v>
      </c>
      <c r="BL296" s="13" t="s">
        <v>202</v>
      </c>
      <c r="BM296" s="160" t="s">
        <v>708</v>
      </c>
    </row>
    <row r="297" spans="2:65" s="1" customFormat="1" ht="24" customHeight="1">
      <c r="B297" s="148"/>
      <c r="C297" s="149" t="s">
        <v>709</v>
      </c>
      <c r="D297" s="149" t="s">
        <v>138</v>
      </c>
      <c r="E297" s="150" t="s">
        <v>710</v>
      </c>
      <c r="F297" s="151" t="s">
        <v>711</v>
      </c>
      <c r="G297" s="152" t="s">
        <v>141</v>
      </c>
      <c r="H297" s="153">
        <v>383.55</v>
      </c>
      <c r="I297" s="154"/>
      <c r="J297" s="155">
        <f>ROUND(I297*H297,2)</f>
        <v>0</v>
      </c>
      <c r="K297" s="151" t="s">
        <v>142</v>
      </c>
      <c r="L297" s="28"/>
      <c r="M297" s="156" t="s">
        <v>1</v>
      </c>
      <c r="N297" s="157" t="s">
        <v>39</v>
      </c>
      <c r="O297" s="51"/>
      <c r="P297" s="158">
        <f>O297*H297</f>
        <v>0</v>
      </c>
      <c r="Q297" s="158">
        <v>2.2000000000000001E-4</v>
      </c>
      <c r="R297" s="158">
        <f>Q297*H297</f>
        <v>8.4381000000000012E-2</v>
      </c>
      <c r="S297" s="158">
        <v>0</v>
      </c>
      <c r="T297" s="159">
        <f>S297*H297</f>
        <v>0</v>
      </c>
      <c r="AR297" s="160" t="s">
        <v>202</v>
      </c>
      <c r="AT297" s="160" t="s">
        <v>138</v>
      </c>
      <c r="AU297" s="160" t="s">
        <v>86</v>
      </c>
      <c r="AY297" s="13" t="s">
        <v>135</v>
      </c>
      <c r="BE297" s="161">
        <f>IF(N297="základná",J297,0)</f>
        <v>0</v>
      </c>
      <c r="BF297" s="161">
        <f>IF(N297="znížená",J297,0)</f>
        <v>0</v>
      </c>
      <c r="BG297" s="161">
        <f>IF(N297="zákl. prenesená",J297,0)</f>
        <v>0</v>
      </c>
      <c r="BH297" s="161">
        <f>IF(N297="zníž. prenesená",J297,0)</f>
        <v>0</v>
      </c>
      <c r="BI297" s="161">
        <f>IF(N297="nulová",J297,0)</f>
        <v>0</v>
      </c>
      <c r="BJ297" s="13" t="s">
        <v>86</v>
      </c>
      <c r="BK297" s="161">
        <f>ROUND(I297*H297,2)</f>
        <v>0</v>
      </c>
      <c r="BL297" s="13" t="s">
        <v>202</v>
      </c>
      <c r="BM297" s="160" t="s">
        <v>712</v>
      </c>
    </row>
    <row r="298" spans="2:65" s="1" customFormat="1" ht="24" customHeight="1">
      <c r="B298" s="148"/>
      <c r="C298" s="149" t="s">
        <v>713</v>
      </c>
      <c r="D298" s="149" t="s">
        <v>138</v>
      </c>
      <c r="E298" s="150" t="s">
        <v>714</v>
      </c>
      <c r="F298" s="151" t="s">
        <v>715</v>
      </c>
      <c r="G298" s="152" t="s">
        <v>141</v>
      </c>
      <c r="H298" s="153">
        <v>1696.3</v>
      </c>
      <c r="I298" s="154"/>
      <c r="J298" s="155">
        <f>ROUND(I298*H298,2)</f>
        <v>0</v>
      </c>
      <c r="K298" s="151" t="s">
        <v>1</v>
      </c>
      <c r="L298" s="28"/>
      <c r="M298" s="156" t="s">
        <v>1</v>
      </c>
      <c r="N298" s="157" t="s">
        <v>39</v>
      </c>
      <c r="O298" s="51"/>
      <c r="P298" s="158">
        <f>O298*H298</f>
        <v>0</v>
      </c>
      <c r="Q298" s="158">
        <v>2.2000000000000001E-4</v>
      </c>
      <c r="R298" s="158">
        <f>Q298*H298</f>
        <v>0.37318600000000002</v>
      </c>
      <c r="S298" s="158">
        <v>0</v>
      </c>
      <c r="T298" s="159">
        <f>S298*H298</f>
        <v>0</v>
      </c>
      <c r="AR298" s="160" t="s">
        <v>202</v>
      </c>
      <c r="AT298" s="160" t="s">
        <v>138</v>
      </c>
      <c r="AU298" s="160" t="s">
        <v>86</v>
      </c>
      <c r="AY298" s="13" t="s">
        <v>135</v>
      </c>
      <c r="BE298" s="161">
        <f>IF(N298="základná",J298,0)</f>
        <v>0</v>
      </c>
      <c r="BF298" s="161">
        <f>IF(N298="znížená",J298,0)</f>
        <v>0</v>
      </c>
      <c r="BG298" s="161">
        <f>IF(N298="zákl. prenesená",J298,0)</f>
        <v>0</v>
      </c>
      <c r="BH298" s="161">
        <f>IF(N298="zníž. prenesená",J298,0)</f>
        <v>0</v>
      </c>
      <c r="BI298" s="161">
        <f>IF(N298="nulová",J298,0)</f>
        <v>0</v>
      </c>
      <c r="BJ298" s="13" t="s">
        <v>86</v>
      </c>
      <c r="BK298" s="161">
        <f>ROUND(I298*H298,2)</f>
        <v>0</v>
      </c>
      <c r="BL298" s="13" t="s">
        <v>202</v>
      </c>
      <c r="BM298" s="160" t="s">
        <v>716</v>
      </c>
    </row>
    <row r="299" spans="2:65" s="1" customFormat="1" ht="24" customHeight="1">
      <c r="B299" s="148"/>
      <c r="C299" s="149" t="s">
        <v>717</v>
      </c>
      <c r="D299" s="149" t="s">
        <v>138</v>
      </c>
      <c r="E299" s="150" t="s">
        <v>718</v>
      </c>
      <c r="F299" s="151" t="s">
        <v>719</v>
      </c>
      <c r="G299" s="152" t="s">
        <v>141</v>
      </c>
      <c r="H299" s="153">
        <v>799.92</v>
      </c>
      <c r="I299" s="154"/>
      <c r="J299" s="155">
        <f>ROUND(I299*H299,2)</f>
        <v>0</v>
      </c>
      <c r="K299" s="151" t="s">
        <v>142</v>
      </c>
      <c r="L299" s="28"/>
      <c r="M299" s="156" t="s">
        <v>1</v>
      </c>
      <c r="N299" s="157" t="s">
        <v>39</v>
      </c>
      <c r="O299" s="51"/>
      <c r="P299" s="158">
        <f>O299*H299</f>
        <v>0</v>
      </c>
      <c r="Q299" s="158">
        <v>3.2000000000000003E-4</v>
      </c>
      <c r="R299" s="158">
        <f>Q299*H299</f>
        <v>0.25597439999999999</v>
      </c>
      <c r="S299" s="158">
        <v>0</v>
      </c>
      <c r="T299" s="159">
        <f>S299*H299</f>
        <v>0</v>
      </c>
      <c r="AR299" s="160" t="s">
        <v>202</v>
      </c>
      <c r="AT299" s="160" t="s">
        <v>138</v>
      </c>
      <c r="AU299" s="160" t="s">
        <v>86</v>
      </c>
      <c r="AY299" s="13" t="s">
        <v>135</v>
      </c>
      <c r="BE299" s="161">
        <f>IF(N299="základná",J299,0)</f>
        <v>0</v>
      </c>
      <c r="BF299" s="161">
        <f>IF(N299="znížená",J299,0)</f>
        <v>0</v>
      </c>
      <c r="BG299" s="161">
        <f>IF(N299="zákl. prenesená",J299,0)</f>
        <v>0</v>
      </c>
      <c r="BH299" s="161">
        <f>IF(N299="zníž. prenesená",J299,0)</f>
        <v>0</v>
      </c>
      <c r="BI299" s="161">
        <f>IF(N299="nulová",J299,0)</f>
        <v>0</v>
      </c>
      <c r="BJ299" s="13" t="s">
        <v>86</v>
      </c>
      <c r="BK299" s="161">
        <f>ROUND(I299*H299,2)</f>
        <v>0</v>
      </c>
      <c r="BL299" s="13" t="s">
        <v>202</v>
      </c>
      <c r="BM299" s="160" t="s">
        <v>720</v>
      </c>
    </row>
    <row r="300" spans="2:65" s="11" customFormat="1" ht="22.95" customHeight="1">
      <c r="B300" s="135"/>
      <c r="D300" s="136" t="s">
        <v>72</v>
      </c>
      <c r="E300" s="146" t="s">
        <v>721</v>
      </c>
      <c r="F300" s="146" t="s">
        <v>722</v>
      </c>
      <c r="I300" s="138"/>
      <c r="J300" s="147">
        <f>BK300</f>
        <v>0</v>
      </c>
      <c r="L300" s="135"/>
      <c r="M300" s="140"/>
      <c r="N300" s="141"/>
      <c r="O300" s="141"/>
      <c r="P300" s="142">
        <f>SUM(P301:P302)</f>
        <v>0</v>
      </c>
      <c r="Q300" s="141"/>
      <c r="R300" s="142">
        <f>SUM(R301:R302)</f>
        <v>1.881E-2</v>
      </c>
      <c r="S300" s="141"/>
      <c r="T300" s="143">
        <f>SUM(T301:T302)</f>
        <v>0</v>
      </c>
      <c r="AR300" s="136" t="s">
        <v>86</v>
      </c>
      <c r="AT300" s="144" t="s">
        <v>72</v>
      </c>
      <c r="AU300" s="144" t="s">
        <v>80</v>
      </c>
      <c r="AY300" s="136" t="s">
        <v>135</v>
      </c>
      <c r="BK300" s="145">
        <f>SUM(BK301:BK302)</f>
        <v>0</v>
      </c>
    </row>
    <row r="301" spans="2:65" s="1" customFormat="1" ht="24" customHeight="1">
      <c r="B301" s="148"/>
      <c r="C301" s="149" t="s">
        <v>723</v>
      </c>
      <c r="D301" s="149" t="s">
        <v>138</v>
      </c>
      <c r="E301" s="150" t="s">
        <v>724</v>
      </c>
      <c r="F301" s="151" t="s">
        <v>725</v>
      </c>
      <c r="G301" s="152" t="s">
        <v>141</v>
      </c>
      <c r="H301" s="153">
        <v>57</v>
      </c>
      <c r="I301" s="154"/>
      <c r="J301" s="155">
        <f>ROUND(I301*H301,2)</f>
        <v>0</v>
      </c>
      <c r="K301" s="151" t="s">
        <v>142</v>
      </c>
      <c r="L301" s="28"/>
      <c r="M301" s="156" t="s">
        <v>1</v>
      </c>
      <c r="N301" s="157" t="s">
        <v>39</v>
      </c>
      <c r="O301" s="51"/>
      <c r="P301" s="158">
        <f>O301*H301</f>
        <v>0</v>
      </c>
      <c r="Q301" s="158">
        <v>1.2E-4</v>
      </c>
      <c r="R301" s="158">
        <f>Q301*H301</f>
        <v>6.8400000000000006E-3</v>
      </c>
      <c r="S301" s="158">
        <v>0</v>
      </c>
      <c r="T301" s="159">
        <f>S301*H301</f>
        <v>0</v>
      </c>
      <c r="AR301" s="160" t="s">
        <v>202</v>
      </c>
      <c r="AT301" s="160" t="s">
        <v>138</v>
      </c>
      <c r="AU301" s="160" t="s">
        <v>86</v>
      </c>
      <c r="AY301" s="13" t="s">
        <v>135</v>
      </c>
      <c r="BE301" s="161">
        <f>IF(N301="základná",J301,0)</f>
        <v>0</v>
      </c>
      <c r="BF301" s="161">
        <f>IF(N301="znížená",J301,0)</f>
        <v>0</v>
      </c>
      <c r="BG301" s="161">
        <f>IF(N301="zákl. prenesená",J301,0)</f>
        <v>0</v>
      </c>
      <c r="BH301" s="161">
        <f>IF(N301="zníž. prenesená",J301,0)</f>
        <v>0</v>
      </c>
      <c r="BI301" s="161">
        <f>IF(N301="nulová",J301,0)</f>
        <v>0</v>
      </c>
      <c r="BJ301" s="13" t="s">
        <v>86</v>
      </c>
      <c r="BK301" s="161">
        <f>ROUND(I301*H301,2)</f>
        <v>0</v>
      </c>
      <c r="BL301" s="13" t="s">
        <v>202</v>
      </c>
      <c r="BM301" s="160" t="s">
        <v>726</v>
      </c>
    </row>
    <row r="302" spans="2:65" s="1" customFormat="1" ht="36" customHeight="1">
      <c r="B302" s="148"/>
      <c r="C302" s="149" t="s">
        <v>727</v>
      </c>
      <c r="D302" s="149" t="s">
        <v>138</v>
      </c>
      <c r="E302" s="150" t="s">
        <v>728</v>
      </c>
      <c r="F302" s="151" t="s">
        <v>729</v>
      </c>
      <c r="G302" s="152" t="s">
        <v>141</v>
      </c>
      <c r="H302" s="153">
        <v>57</v>
      </c>
      <c r="I302" s="154"/>
      <c r="J302" s="155">
        <f>ROUND(I302*H302,2)</f>
        <v>0</v>
      </c>
      <c r="K302" s="151" t="s">
        <v>142</v>
      </c>
      <c r="L302" s="28"/>
      <c r="M302" s="156" t="s">
        <v>1</v>
      </c>
      <c r="N302" s="157" t="s">
        <v>39</v>
      </c>
      <c r="O302" s="51"/>
      <c r="P302" s="158">
        <f>O302*H302</f>
        <v>0</v>
      </c>
      <c r="Q302" s="158">
        <v>2.1000000000000001E-4</v>
      </c>
      <c r="R302" s="158">
        <f>Q302*H302</f>
        <v>1.197E-2</v>
      </c>
      <c r="S302" s="158">
        <v>0</v>
      </c>
      <c r="T302" s="159">
        <f>S302*H302</f>
        <v>0</v>
      </c>
      <c r="AR302" s="160" t="s">
        <v>202</v>
      </c>
      <c r="AT302" s="160" t="s">
        <v>138</v>
      </c>
      <c r="AU302" s="160" t="s">
        <v>86</v>
      </c>
      <c r="AY302" s="13" t="s">
        <v>135</v>
      </c>
      <c r="BE302" s="161">
        <f>IF(N302="základná",J302,0)</f>
        <v>0</v>
      </c>
      <c r="BF302" s="161">
        <f>IF(N302="znížená",J302,0)</f>
        <v>0</v>
      </c>
      <c r="BG302" s="161">
        <f>IF(N302="zákl. prenesená",J302,0)</f>
        <v>0</v>
      </c>
      <c r="BH302" s="161">
        <f>IF(N302="zníž. prenesená",J302,0)</f>
        <v>0</v>
      </c>
      <c r="BI302" s="161">
        <f>IF(N302="nulová",J302,0)</f>
        <v>0</v>
      </c>
      <c r="BJ302" s="13" t="s">
        <v>86</v>
      </c>
      <c r="BK302" s="161">
        <f>ROUND(I302*H302,2)</f>
        <v>0</v>
      </c>
      <c r="BL302" s="13" t="s">
        <v>202</v>
      </c>
      <c r="BM302" s="160" t="s">
        <v>730</v>
      </c>
    </row>
    <row r="303" spans="2:65" s="11" customFormat="1" ht="25.95" customHeight="1">
      <c r="B303" s="135"/>
      <c r="D303" s="136" t="s">
        <v>72</v>
      </c>
      <c r="E303" s="137" t="s">
        <v>157</v>
      </c>
      <c r="F303" s="137" t="s">
        <v>731</v>
      </c>
      <c r="I303" s="138"/>
      <c r="J303" s="139">
        <f>BK303</f>
        <v>0</v>
      </c>
      <c r="L303" s="135"/>
      <c r="M303" s="140"/>
      <c r="N303" s="141"/>
      <c r="O303" s="141"/>
      <c r="P303" s="142">
        <f>P304</f>
        <v>0</v>
      </c>
      <c r="Q303" s="141"/>
      <c r="R303" s="142">
        <f>R304</f>
        <v>0</v>
      </c>
      <c r="S303" s="141"/>
      <c r="T303" s="143">
        <f>T304</f>
        <v>0</v>
      </c>
      <c r="AR303" s="136" t="s">
        <v>136</v>
      </c>
      <c r="AT303" s="144" t="s">
        <v>72</v>
      </c>
      <c r="AU303" s="144" t="s">
        <v>73</v>
      </c>
      <c r="AY303" s="136" t="s">
        <v>135</v>
      </c>
      <c r="BK303" s="145">
        <f>BK304</f>
        <v>0</v>
      </c>
    </row>
    <row r="304" spans="2:65" s="11" customFormat="1" ht="22.95" customHeight="1">
      <c r="B304" s="135"/>
      <c r="D304" s="136" t="s">
        <v>72</v>
      </c>
      <c r="E304" s="146" t="s">
        <v>732</v>
      </c>
      <c r="F304" s="146" t="s">
        <v>733</v>
      </c>
      <c r="I304" s="138"/>
      <c r="J304" s="147">
        <f>BK304</f>
        <v>0</v>
      </c>
      <c r="L304" s="135"/>
      <c r="M304" s="140"/>
      <c r="N304" s="141"/>
      <c r="O304" s="141"/>
      <c r="P304" s="142">
        <f>P305</f>
        <v>0</v>
      </c>
      <c r="Q304" s="141"/>
      <c r="R304" s="142">
        <f>R305</f>
        <v>0</v>
      </c>
      <c r="S304" s="141"/>
      <c r="T304" s="143">
        <f>T305</f>
        <v>0</v>
      </c>
      <c r="AR304" s="136" t="s">
        <v>136</v>
      </c>
      <c r="AT304" s="144" t="s">
        <v>72</v>
      </c>
      <c r="AU304" s="144" t="s">
        <v>80</v>
      </c>
      <c r="AY304" s="136" t="s">
        <v>135</v>
      </c>
      <c r="BK304" s="145">
        <f>BK305</f>
        <v>0</v>
      </c>
    </row>
    <row r="305" spans="2:65" s="1" customFormat="1" ht="24" customHeight="1">
      <c r="B305" s="148"/>
      <c r="C305" s="149" t="s">
        <v>734</v>
      </c>
      <c r="D305" s="149" t="s">
        <v>138</v>
      </c>
      <c r="E305" s="150" t="s">
        <v>735</v>
      </c>
      <c r="F305" s="151" t="s">
        <v>736</v>
      </c>
      <c r="G305" s="152" t="s">
        <v>214</v>
      </c>
      <c r="H305" s="153">
        <v>10</v>
      </c>
      <c r="I305" s="154"/>
      <c r="J305" s="155">
        <f>ROUND(I305*H305,2)</f>
        <v>0</v>
      </c>
      <c r="K305" s="151" t="s">
        <v>142</v>
      </c>
      <c r="L305" s="28"/>
      <c r="M305" s="172" t="s">
        <v>1</v>
      </c>
      <c r="N305" s="173" t="s">
        <v>39</v>
      </c>
      <c r="O305" s="174"/>
      <c r="P305" s="175">
        <f>O305*H305</f>
        <v>0</v>
      </c>
      <c r="Q305" s="175">
        <v>0</v>
      </c>
      <c r="R305" s="175">
        <f>Q305*H305</f>
        <v>0</v>
      </c>
      <c r="S305" s="175">
        <v>0</v>
      </c>
      <c r="T305" s="176">
        <f>S305*H305</f>
        <v>0</v>
      </c>
      <c r="AR305" s="160" t="s">
        <v>412</v>
      </c>
      <c r="AT305" s="160" t="s">
        <v>138</v>
      </c>
      <c r="AU305" s="160" t="s">
        <v>86</v>
      </c>
      <c r="AY305" s="13" t="s">
        <v>135</v>
      </c>
      <c r="BE305" s="161">
        <f>IF(N305="základná",J305,0)</f>
        <v>0</v>
      </c>
      <c r="BF305" s="161">
        <f>IF(N305="znížená",J305,0)</f>
        <v>0</v>
      </c>
      <c r="BG305" s="161">
        <f>IF(N305="zákl. prenesená",J305,0)</f>
        <v>0</v>
      </c>
      <c r="BH305" s="161">
        <f>IF(N305="zníž. prenesená",J305,0)</f>
        <v>0</v>
      </c>
      <c r="BI305" s="161">
        <f>IF(N305="nulová",J305,0)</f>
        <v>0</v>
      </c>
      <c r="BJ305" s="13" t="s">
        <v>86</v>
      </c>
      <c r="BK305" s="161">
        <f>ROUND(I305*H305,2)</f>
        <v>0</v>
      </c>
      <c r="BL305" s="13" t="s">
        <v>412</v>
      </c>
      <c r="BM305" s="160" t="s">
        <v>737</v>
      </c>
    </row>
    <row r="306" spans="2:65" s="1" customFormat="1" ht="6.9" customHeight="1">
      <c r="B306" s="40"/>
      <c r="C306" s="41"/>
      <c r="D306" s="41"/>
      <c r="E306" s="41"/>
      <c r="F306" s="41"/>
      <c r="G306" s="41"/>
      <c r="H306" s="41"/>
      <c r="I306" s="109"/>
      <c r="J306" s="41"/>
      <c r="K306" s="41"/>
      <c r="L306" s="28"/>
    </row>
  </sheetData>
  <autoFilter ref="C142:K305"/>
  <mergeCells count="12">
    <mergeCell ref="E135:H135"/>
    <mergeCell ref="L2:V2"/>
    <mergeCell ref="E85:H85"/>
    <mergeCell ref="E87:H87"/>
    <mergeCell ref="E89:H89"/>
    <mergeCell ref="E131:H131"/>
    <mergeCell ref="E133:H13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01.01 - Architektonicko-s...</vt:lpstr>
      <vt:lpstr>'01.01 - Architektonicko-s...'!Názvy_tlače</vt:lpstr>
      <vt:lpstr>'Rekapitulácia stavby'!Názvy_tlače</vt:lpstr>
      <vt:lpstr>'01.01 - Architektonicko-s...'!Oblasť_tlače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LAPTOP-JVJKK6JQ\Martin</dc:creator>
  <cp:lastModifiedBy>Matúš Brečka</cp:lastModifiedBy>
  <dcterms:created xsi:type="dcterms:W3CDTF">2020-07-26T11:40:25Z</dcterms:created>
  <dcterms:modified xsi:type="dcterms:W3CDTF">2021-11-25T13:19:44Z</dcterms:modified>
</cp:coreProperties>
</file>